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\06 PRÍSTREŠOK MODUL - VARIANT B\"/>
    </mc:Choice>
  </mc:AlternateContent>
  <xr:revisionPtr revIDLastSave="0" documentId="13_ncr:1_{019FD1BD-8C80-415D-BA21-8A218160070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06 - PRÍSTREŠOK MODUL - V..." sheetId="2" r:id="rId2"/>
  </sheets>
  <definedNames>
    <definedName name="_xlnm._FilterDatabase" localSheetId="1" hidden="1">'06 - PRÍSTREŠOK MODUL - V...'!$C$131:$K$220</definedName>
    <definedName name="_xlnm.Print_Titles" localSheetId="1">'06 - PRÍSTREŠOK MODUL - V...'!$131:$131</definedName>
    <definedName name="_xlnm.Print_Titles" localSheetId="0">'Rekapitulácia stavby'!$92:$92</definedName>
    <definedName name="_xlnm.Print_Area" localSheetId="1">'06 - PRÍSTREŠOK MODUL - V...'!$C$4:$J$76,'06 - PRÍSTREŠOK MODUL - V...'!$C$82:$J$113,'06 - PRÍSTREŠOK MODUL - V...'!$C$119:$J$220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T163" i="2"/>
  <c r="R164" i="2"/>
  <c r="R163" i="2" s="1"/>
  <c r="P164" i="2"/>
  <c r="P163" i="2" s="1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T153" i="2" s="1"/>
  <c r="R154" i="2"/>
  <c r="R153" i="2" s="1"/>
  <c r="P154" i="2"/>
  <c r="P153" i="2"/>
  <c r="BI152" i="2"/>
  <c r="BH152" i="2"/>
  <c r="BG152" i="2"/>
  <c r="BE152" i="2"/>
  <c r="T152" i="2"/>
  <c r="T151" i="2"/>
  <c r="R152" i="2"/>
  <c r="R151" i="2"/>
  <c r="P152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J129" i="2"/>
  <c r="J128" i="2"/>
  <c r="F128" i="2"/>
  <c r="F126" i="2"/>
  <c r="E124" i="2"/>
  <c r="J92" i="2"/>
  <c r="J91" i="2"/>
  <c r="F91" i="2"/>
  <c r="F89" i="2"/>
  <c r="E87" i="2"/>
  <c r="J18" i="2"/>
  <c r="E18" i="2"/>
  <c r="F92" i="2" s="1"/>
  <c r="J17" i="2"/>
  <c r="J12" i="2"/>
  <c r="J89" i="2" s="1"/>
  <c r="E7" i="2"/>
  <c r="E122" i="2"/>
  <c r="L90" i="1"/>
  <c r="AM90" i="1"/>
  <c r="AM89" i="1"/>
  <c r="L89" i="1"/>
  <c r="AM87" i="1"/>
  <c r="L87" i="1"/>
  <c r="L85" i="1"/>
  <c r="L84" i="1"/>
  <c r="BK219" i="2"/>
  <c r="BK217" i="2"/>
  <c r="BK213" i="2"/>
  <c r="BK210" i="2"/>
  <c r="BK203" i="2"/>
  <c r="BK197" i="2"/>
  <c r="BK184" i="2"/>
  <c r="BK178" i="2"/>
  <c r="J164" i="2"/>
  <c r="BK154" i="2"/>
  <c r="BK149" i="2"/>
  <c r="J144" i="2"/>
  <c r="BK140" i="2"/>
  <c r="J218" i="2"/>
  <c r="J213" i="2"/>
  <c r="J212" i="2"/>
  <c r="J207" i="2"/>
  <c r="J203" i="2"/>
  <c r="J196" i="2"/>
  <c r="J191" i="2"/>
  <c r="BK187" i="2"/>
  <c r="BK175" i="2"/>
  <c r="BK164" i="2"/>
  <c r="BK150" i="2"/>
  <c r="BK144" i="2"/>
  <c r="J135" i="2"/>
  <c r="BK199" i="2"/>
  <c r="J192" i="2"/>
  <c r="J187" i="2"/>
  <c r="BK181" i="2"/>
  <c r="BK169" i="2"/>
  <c r="J161" i="2"/>
  <c r="J154" i="2"/>
  <c r="J149" i="2"/>
  <c r="J142" i="2"/>
  <c r="BK189" i="2"/>
  <c r="J183" i="2"/>
  <c r="J178" i="2"/>
  <c r="J173" i="2"/>
  <c r="J169" i="2"/>
  <c r="BK161" i="2"/>
  <c r="BK156" i="2"/>
  <c r="J138" i="2"/>
  <c r="J220" i="2"/>
  <c r="J216" i="2"/>
  <c r="BK209" i="2"/>
  <c r="BK207" i="2"/>
  <c r="BK204" i="2"/>
  <c r="BK200" i="2"/>
  <c r="BK190" i="2"/>
  <c r="J182" i="2"/>
  <c r="BK176" i="2"/>
  <c r="BK170" i="2"/>
  <c r="J159" i="2"/>
  <c r="J152" i="2"/>
  <c r="J148" i="2"/>
  <c r="BK142" i="2"/>
  <c r="J139" i="2"/>
  <c r="BK220" i="2"/>
  <c r="J217" i="2"/>
  <c r="J214" i="2"/>
  <c r="J209" i="2"/>
  <c r="BK205" i="2"/>
  <c r="J201" i="2"/>
  <c r="J197" i="2"/>
  <c r="BK192" i="2"/>
  <c r="J188" i="2"/>
  <c r="BK183" i="2"/>
  <c r="BK173" i="2"/>
  <c r="J168" i="2"/>
  <c r="BK159" i="2"/>
  <c r="BK145" i="2"/>
  <c r="J136" i="2"/>
  <c r="AS94" i="1"/>
  <c r="J194" i="2"/>
  <c r="BK188" i="2"/>
  <c r="J185" i="2"/>
  <c r="BK172" i="2"/>
  <c r="BK162" i="2"/>
  <c r="BK158" i="2"/>
  <c r="BK152" i="2"/>
  <c r="J145" i="2"/>
  <c r="J137" i="2"/>
  <c r="J193" i="2"/>
  <c r="BK185" i="2"/>
  <c r="BK182" i="2"/>
  <c r="J176" i="2"/>
  <c r="J174" i="2"/>
  <c r="J170" i="2"/>
  <c r="J162" i="2"/>
  <c r="J158" i="2"/>
  <c r="J141" i="2"/>
  <c r="BK136" i="2"/>
  <c r="BK218" i="2"/>
  <c r="BK214" i="2"/>
  <c r="BK212" i="2"/>
  <c r="BK208" i="2"/>
  <c r="J205" i="2"/>
  <c r="BK201" i="2"/>
  <c r="BK193" i="2"/>
  <c r="J189" i="2"/>
  <c r="J181" i="2"/>
  <c r="J171" i="2"/>
  <c r="J167" i="2"/>
  <c r="J157" i="2"/>
  <c r="J150" i="2"/>
  <c r="BK146" i="2"/>
  <c r="BK141" i="2"/>
  <c r="BK138" i="2"/>
  <c r="J219" i="2"/>
  <c r="BK216" i="2"/>
  <c r="J210" i="2"/>
  <c r="J208" i="2"/>
  <c r="J204" i="2"/>
  <c r="J199" i="2"/>
  <c r="BK194" i="2"/>
  <c r="J190" i="2"/>
  <c r="J184" i="2"/>
  <c r="BK174" i="2"/>
  <c r="J172" i="2"/>
  <c r="BK148" i="2"/>
  <c r="BK137" i="2"/>
  <c r="J200" i="2"/>
  <c r="BK196" i="2"/>
  <c r="BK191" i="2"/>
  <c r="BK186" i="2"/>
  <c r="J180" i="2"/>
  <c r="BK168" i="2"/>
  <c r="BK160" i="2"/>
  <c r="J156" i="2"/>
  <c r="J146" i="2"/>
  <c r="J140" i="2"/>
  <c r="BK135" i="2"/>
  <c r="J186" i="2"/>
  <c r="BK180" i="2"/>
  <c r="J175" i="2"/>
  <c r="BK171" i="2"/>
  <c r="BK167" i="2"/>
  <c r="J160" i="2"/>
  <c r="BK157" i="2"/>
  <c r="BK139" i="2"/>
  <c r="BK134" i="2" l="1"/>
  <c r="J134" i="2" s="1"/>
  <c r="J98" i="2" s="1"/>
  <c r="R134" i="2"/>
  <c r="P143" i="2"/>
  <c r="BK147" i="2"/>
  <c r="J147" i="2"/>
  <c r="J100" i="2"/>
  <c r="R147" i="2"/>
  <c r="R155" i="2"/>
  <c r="P166" i="2"/>
  <c r="BK179" i="2"/>
  <c r="J179" i="2" s="1"/>
  <c r="J107" i="2" s="1"/>
  <c r="T179" i="2"/>
  <c r="T195" i="2"/>
  <c r="T202" i="2"/>
  <c r="R206" i="2"/>
  <c r="P134" i="2"/>
  <c r="BK143" i="2"/>
  <c r="J143" i="2"/>
  <c r="J99" i="2"/>
  <c r="R143" i="2"/>
  <c r="P147" i="2"/>
  <c r="BK155" i="2"/>
  <c r="J155" i="2" s="1"/>
  <c r="J103" i="2" s="1"/>
  <c r="T155" i="2"/>
  <c r="R166" i="2"/>
  <c r="R179" i="2"/>
  <c r="P195" i="2"/>
  <c r="BK202" i="2"/>
  <c r="J202" i="2"/>
  <c r="J109" i="2"/>
  <c r="R202" i="2"/>
  <c r="T206" i="2"/>
  <c r="P211" i="2"/>
  <c r="BK215" i="2"/>
  <c r="J215" i="2" s="1"/>
  <c r="J112" i="2" s="1"/>
  <c r="R215" i="2"/>
  <c r="T134" i="2"/>
  <c r="T143" i="2"/>
  <c r="T147" i="2"/>
  <c r="P155" i="2"/>
  <c r="BK166" i="2"/>
  <c r="J166" i="2"/>
  <c r="J106" i="2"/>
  <c r="T166" i="2"/>
  <c r="P179" i="2"/>
  <c r="BK195" i="2"/>
  <c r="J195" i="2"/>
  <c r="J108" i="2" s="1"/>
  <c r="R195" i="2"/>
  <c r="P202" i="2"/>
  <c r="BK206" i="2"/>
  <c r="J206" i="2"/>
  <c r="J110" i="2"/>
  <c r="P206" i="2"/>
  <c r="BK211" i="2"/>
  <c r="J211" i="2" s="1"/>
  <c r="J111" i="2" s="1"/>
  <c r="R211" i="2"/>
  <c r="T211" i="2"/>
  <c r="P215" i="2"/>
  <c r="T215" i="2"/>
  <c r="BK151" i="2"/>
  <c r="J151" i="2"/>
  <c r="J101" i="2"/>
  <c r="BK153" i="2"/>
  <c r="J153" i="2"/>
  <c r="J102" i="2"/>
  <c r="BK163" i="2"/>
  <c r="J163" i="2" s="1"/>
  <c r="J104" i="2" s="1"/>
  <c r="E85" i="2"/>
  <c r="BF135" i="2"/>
  <c r="BF137" i="2"/>
  <c r="BF141" i="2"/>
  <c r="BF142" i="2"/>
  <c r="BF157" i="2"/>
  <c r="BF159" i="2"/>
  <c r="BF161" i="2"/>
  <c r="BF168" i="2"/>
  <c r="BF169" i="2"/>
  <c r="BF173" i="2"/>
  <c r="BF174" i="2"/>
  <c r="BF178" i="2"/>
  <c r="BF182" i="2"/>
  <c r="BF184" i="2"/>
  <c r="BF185" i="2"/>
  <c r="BF190" i="2"/>
  <c r="BF217" i="2"/>
  <c r="J126" i="2"/>
  <c r="F129" i="2"/>
  <c r="BF136" i="2"/>
  <c r="BF139" i="2"/>
  <c r="BF140" i="2"/>
  <c r="BF144" i="2"/>
  <c r="BF145" i="2"/>
  <c r="BF146" i="2"/>
  <c r="BF175" i="2"/>
  <c r="BF176" i="2"/>
  <c r="BF183" i="2"/>
  <c r="BF186" i="2"/>
  <c r="BF189" i="2"/>
  <c r="BF191" i="2"/>
  <c r="BF192" i="2"/>
  <c r="BF193" i="2"/>
  <c r="BF194" i="2"/>
  <c r="BF196" i="2"/>
  <c r="BF138" i="2"/>
  <c r="BF149" i="2"/>
  <c r="BF154" i="2"/>
  <c r="BF162" i="2"/>
  <c r="BF164" i="2"/>
  <c r="BF167" i="2"/>
  <c r="BF171" i="2"/>
  <c r="BF172" i="2"/>
  <c r="BF180" i="2"/>
  <c r="BF187" i="2"/>
  <c r="BF200" i="2"/>
  <c r="BF201" i="2"/>
  <c r="BF203" i="2"/>
  <c r="BF207" i="2"/>
  <c r="BF208" i="2"/>
  <c r="BF209" i="2"/>
  <c r="BF212" i="2"/>
  <c r="BF213" i="2"/>
  <c r="BF216" i="2"/>
  <c r="BF218" i="2"/>
  <c r="BF219" i="2"/>
  <c r="BF148" i="2"/>
  <c r="BF150" i="2"/>
  <c r="BF152" i="2"/>
  <c r="BF156" i="2"/>
  <c r="BF158" i="2"/>
  <c r="BF160" i="2"/>
  <c r="BF170" i="2"/>
  <c r="BF181" i="2"/>
  <c r="BF188" i="2"/>
  <c r="BF197" i="2"/>
  <c r="BF199" i="2"/>
  <c r="BF204" i="2"/>
  <c r="BF205" i="2"/>
  <c r="BF210" i="2"/>
  <c r="BF214" i="2"/>
  <c r="BF220" i="2"/>
  <c r="F36" i="2"/>
  <c r="BC95" i="1" s="1"/>
  <c r="BC94" i="1" s="1"/>
  <c r="AY94" i="1" s="1"/>
  <c r="J33" i="2"/>
  <c r="AV95" i="1" s="1"/>
  <c r="F33" i="2"/>
  <c r="AZ95" i="1"/>
  <c r="AZ94" i="1" s="1"/>
  <c r="AV94" i="1" s="1"/>
  <c r="AK29" i="1" s="1"/>
  <c r="F37" i="2"/>
  <c r="BD95" i="1" s="1"/>
  <c r="BD94" i="1" s="1"/>
  <c r="W33" i="1" s="1"/>
  <c r="F35" i="2"/>
  <c r="BB95" i="1" s="1"/>
  <c r="BB94" i="1" s="1"/>
  <c r="AX94" i="1" s="1"/>
  <c r="T133" i="2" l="1"/>
  <c r="T165" i="2"/>
  <c r="R165" i="2"/>
  <c r="P165" i="2"/>
  <c r="R133" i="2"/>
  <c r="R132" i="2" s="1"/>
  <c r="P133" i="2"/>
  <c r="P132" i="2" s="1"/>
  <c r="AU95" i="1" s="1"/>
  <c r="AU94" i="1" s="1"/>
  <c r="BK165" i="2"/>
  <c r="J165" i="2"/>
  <c r="J105" i="2"/>
  <c r="BK133" i="2"/>
  <c r="J133" i="2" s="1"/>
  <c r="J97" i="2" s="1"/>
  <c r="W31" i="1"/>
  <c r="W29" i="1"/>
  <c r="F34" i="2"/>
  <c r="BA95" i="1" s="1"/>
  <c r="BA94" i="1" s="1"/>
  <c r="AW94" i="1" s="1"/>
  <c r="AK30" i="1" s="1"/>
  <c r="W32" i="1"/>
  <c r="J34" i="2"/>
  <c r="AW95" i="1" s="1"/>
  <c r="AT95" i="1" s="1"/>
  <c r="T132" i="2" l="1"/>
  <c r="BK132" i="2"/>
  <c r="J132" i="2" s="1"/>
  <c r="J30" i="2" s="1"/>
  <c r="AG95" i="1" s="1"/>
  <c r="AG94" i="1" s="1"/>
  <c r="AK26" i="1" s="1"/>
  <c r="AK35" i="1" s="1"/>
  <c r="AT94" i="1"/>
  <c r="W30" i="1"/>
  <c r="J39" i="2" l="1"/>
  <c r="J96" i="2"/>
  <c r="AN94" i="1"/>
  <c r="AN95" i="1"/>
</calcChain>
</file>

<file path=xl/sharedStrings.xml><?xml version="1.0" encoding="utf-8"?>
<sst xmlns="http://schemas.openxmlformats.org/spreadsheetml/2006/main" count="1363" uniqueCount="429">
  <si>
    <t>Export Komplet</t>
  </si>
  <si>
    <t/>
  </si>
  <si>
    <t>2.0</t>
  </si>
  <si>
    <t>False</t>
  </si>
  <si>
    <t>{59f148bc-1b6d-47f9-9fb3-cf0e8c8ae73d}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</si>
  <si>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</si>
  <si>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</si>
  <si>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</si>
  <si>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</si>
  <si>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</si>
  <si>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</si>
  <si>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</si>
  <si>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</si>
  <si>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202411276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</si>
  <si>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</si>
  <si>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</si>
  <si>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</si>
  <si>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</si>
  <si>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</si>
  <si>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</si>
  <si>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</si>
  <si>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</si>
  <si>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</si>
  <si>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</si>
  <si>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</si>
  <si>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</si>
  <si>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</si>
  <si>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Vyplň údaj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</si>
  <si>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</si>
  <si>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</si>
  <si>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</si>
  <si>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</si>
  <si>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</si>
  <si>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</si>
  <si>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</si>
  <si>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</si>
  <si>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</si>
  <si>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</si>
  <si>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</si>
  <si>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</si>
  <si>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</si>
  <si>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</si>
  <si>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</si>
  <si>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</si>
  <si>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</si>
  <si>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</si>
  <si>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</si>
  <si>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</si>
  <si>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</si>
  <si>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</si>
  <si>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</si>
  <si>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</si>
  <si>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</si>
  <si>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</si>
  <si>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</si>
  <si>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</si>
  <si>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</si>
  <si>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</si>
  <si>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</si>
  <si>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</si>
  <si>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</si>
  <si>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</si>
  <si>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</si>
  <si>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</si>
  <si>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</si>
  <si>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</si>
  <si>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</si>
  <si>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</si>
  <si>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</si>
  <si>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</si>
  <si>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</si>
  <si>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</si>
  <si>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</si>
  <si>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</si>
  <si>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</si>
  <si>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</si>
  <si>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</si>
  <si>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</si>
  <si>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</si>
  <si>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PRÍSTREŠOK MODUL - VARIANT B</t>
  </si>
  <si>
    <t>STA</t>
  </si>
  <si>
    <t>1</t>
  </si>
  <si>
    <t>{6c6fbc66-f2ae-4d06-a3fd-80d302970216}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</si>
  <si>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</si>
  <si>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</si>
  <si>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</si>
  <si>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</si>
  <si>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</si>
  <si>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</si>
  <si>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</si>
  <si>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</si>
  <si>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</si>
  <si>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</si>
  <si>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</si>
  <si>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</si>
  <si>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</si>
  <si>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</si>
  <si>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</si>
  <si>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</si>
  <si>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</si>
  <si>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</si>
  <si>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</si>
  <si>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</si>
  <si>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</si>
  <si>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</si>
  <si>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</si>
  <si>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</si>
  <si>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</si>
  <si>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</si>
  <si>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</si>
  <si>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</si>
  <si>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</si>
  <si>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</si>
  <si>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</si>
  <si>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</si>
  <si>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</si>
  <si>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</si>
  <si>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</si>
  <si>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</si>
  <si>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</si>
  <si>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</si>
  <si>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</si>
  <si>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</si>
  <si>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</si>
  <si>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</si>
  <si>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</si>
  <si>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</si>
  <si>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2</t>
  </si>
  <si>
    <t>-82322515</t>
  </si>
  <si>
    <t>131211101.S</t>
  </si>
  <si>
    <t>Hĺbenie jám v  hornine tr.3 súdržných - ručným náradím</t>
  </si>
  <si>
    <t>-1538386578</t>
  </si>
  <si>
    <t>3</t>
  </si>
  <si>
    <t>131211119.S</t>
  </si>
  <si>
    <t>Príplatok za lepivosť pri hĺbení jám ručným náradím v hornine tr. 3</t>
  </si>
  <si>
    <t>1886081971</t>
  </si>
  <si>
    <t>162501102.S</t>
  </si>
  <si>
    <t>Vodorovné premiestnenie výkopku po spevnenej ceste z horniny tr.1-4, do 100 m3 na vzdialenosť do 3000 m</t>
  </si>
  <si>
    <t>1108943574</t>
  </si>
  <si>
    <t>5</t>
  </si>
  <si>
    <t>162501105.S</t>
  </si>
  <si>
    <t>Vodorovné premiestnenie výkopku po spevnenej ceste z horniny tr.1-4, do 100 m3, príplatok k cene za každých ďalšich a začatých 1000 m</t>
  </si>
  <si>
    <t>1696779375</t>
  </si>
  <si>
    <t>6</t>
  </si>
  <si>
    <t>167101100.S</t>
  </si>
  <si>
    <t>Nakladanie výkopku tr.1-4 ručne</t>
  </si>
  <si>
    <t>-1940198676</t>
  </si>
  <si>
    <t>7</t>
  </si>
  <si>
    <t>171201201.S</t>
  </si>
  <si>
    <t>Uloženie sypaniny na skládky do 100 m3</t>
  </si>
  <si>
    <t>134040500</t>
  </si>
  <si>
    <t>8</t>
  </si>
  <si>
    <t>171209002.S</t>
  </si>
  <si>
    <t>Poplatok za skládku - zemina a kamenivo (17 05) ostatné</t>
  </si>
  <si>
    <t>t</t>
  </si>
  <si>
    <t>2106549241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</si>
  <si>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</si>
  <si>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</si>
  <si>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</si>
  <si>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</si>
  <si>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</si>
  <si>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371725662</t>
  </si>
  <si>
    <t>10</t>
  </si>
  <si>
    <t>271573001.S</t>
  </si>
  <si>
    <t>Násyp pod základové konštrukcie so zhutnením zo štrkopiesku fr.0-32 mm</t>
  </si>
  <si>
    <t>-1114520319</t>
  </si>
  <si>
    <t>11</t>
  </si>
  <si>
    <t>275313611.S</t>
  </si>
  <si>
    <t>Betón základových pätiek, prostý tr. C 16/20</t>
  </si>
  <si>
    <t>1043018102</t>
  </si>
  <si>
    <t>Zvislé a kompletné konštrukcie</t>
  </si>
  <si>
    <t>12</t>
  </si>
  <si>
    <t>331270521.S</t>
  </si>
  <si>
    <t>Murivo pilierov a stĺpov z betónových debniacich tvárnic rozmerov 300x300 mm s betónovou výplňou C 16/20</t>
  </si>
  <si>
    <t>756480359</t>
  </si>
  <si>
    <t>13</t>
  </si>
  <si>
    <t>331270522.R</t>
  </si>
  <si>
    <t>Murivo pilierov a stĺpov z betónových debniacich tvárnic rozmerov 400x300 mm s betónovou výplňou C 16/20</t>
  </si>
  <si>
    <t>490342404</t>
  </si>
  <si>
    <t>14</t>
  </si>
  <si>
    <t>331361821.S</t>
  </si>
  <si>
    <t>Výstuž stĺpov, pilierov, stojok hranatých z bet. ocele B500 (10505)</t>
  </si>
  <si>
    <t>-2115969537</t>
  </si>
  <si>
    <t>Komunikácie</t>
  </si>
  <si>
    <t>15</t>
  </si>
  <si>
    <t>564851111.S</t>
  </si>
  <si>
    <t>Podklad zo štrkodrviny s rozprestretím a zhutnením, po zhutnení hr. 150 mm</t>
  </si>
  <si>
    <t>-1531515949</t>
  </si>
  <si>
    <t>Úpravy povrchov, podlahy, osadenie</t>
  </si>
  <si>
    <t>16</t>
  </si>
  <si>
    <t>631571015.S</t>
  </si>
  <si>
    <t>Násyp - ochranná krycia vrstva z praného kameniva s utlačením a urovnaním povrchu pre obrátené ploché strechy</t>
  </si>
  <si>
    <t>-457165201</t>
  </si>
  <si>
    <t>Ostatné konštrukcie a práce-búranie</t>
  </si>
  <si>
    <t>17</t>
  </si>
  <si>
    <t>941941031.S</t>
  </si>
  <si>
    <t>Montáž lešenia ľahkého pracovného radového s podlahami šírky od 0,80 do 1,00 m, výšky do 10 m</t>
  </si>
  <si>
    <t>-588382757</t>
  </si>
  <si>
    <t>18</t>
  </si>
  <si>
    <t>941941191.S</t>
  </si>
  <si>
    <t>Príplatok za prvý a každý ďalší i začatý mesiac použitia lešenia ľahkého pracovného radového s podlahami šírky od 0,80 do 1,00 m, výšky do 10 m</t>
  </si>
  <si>
    <t>1747766425</t>
  </si>
  <si>
    <t>19</t>
  </si>
  <si>
    <t>941941831.S</t>
  </si>
  <si>
    <t>Demontáž lešenia ľahkého pracovného radového s podlahami šírky nad 0,80 do 1,00 m, výšky do 10 m</t>
  </si>
  <si>
    <t>-306205073</t>
  </si>
  <si>
    <t>941955001.S</t>
  </si>
  <si>
    <t>Lešenie ľahké pracovné pomocné, s výškou lešeňovej podlahy do 1,20 m</t>
  </si>
  <si>
    <t>-960023246</t>
  </si>
  <si>
    <t>21</t>
  </si>
  <si>
    <t>944944103.S</t>
  </si>
  <si>
    <t>Ochranná sieť na boku lešenia</t>
  </si>
  <si>
    <t>-1605608747</t>
  </si>
  <si>
    <t>22</t>
  </si>
  <si>
    <t>944944803.S</t>
  </si>
  <si>
    <t>Demontáž ochrannej siete na boku lešenia</t>
  </si>
  <si>
    <t>-1764943787</t>
  </si>
  <si>
    <t>23</t>
  </si>
  <si>
    <t>952901111.S</t>
  </si>
  <si>
    <t>Vyčistenie budov pri výške podlaží do 4 m</t>
  </si>
  <si>
    <t>-571003972</t>
  </si>
  <si>
    <t>99</t>
  </si>
  <si>
    <t>Presun hmôt HSV</t>
  </si>
  <si>
    <t>24</t>
  </si>
  <si>
    <t>998011001.S</t>
  </si>
  <si>
    <t>Presun hmôt pre budovy (801, 803, 812), zvislá konštr. z tehál, tvárnic, z kovu alebo drevenou výšky do 6 m</t>
  </si>
  <si>
    <t>-1414089945</t>
  </si>
  <si>
    <t>PSV</t>
  </si>
  <si>
    <t>Práce a dodávky PSV</t>
  </si>
  <si>
    <t>712</t>
  </si>
  <si>
    <t>Izolácie striech, povlakové krytiny</t>
  </si>
  <si>
    <t>25</t>
  </si>
  <si>
    <t>712370060.S</t>
  </si>
  <si>
    <t>Zhotovenie povlakovej krytiny striech plochých do 10° PVC-P fóliou celoplošne lepenou so zvarením spoju</t>
  </si>
  <si>
    <t>-314631916</t>
  </si>
  <si>
    <t>26</t>
  </si>
  <si>
    <t>M</t>
  </si>
  <si>
    <t>245920000400.S</t>
  </si>
  <si>
    <t>Čistič - doplnok k fóliovým systémom</t>
  </si>
  <si>
    <t>ks</t>
  </si>
  <si>
    <t>32</t>
  </si>
  <si>
    <t>-1101304904</t>
  </si>
  <si>
    <t>27</t>
  </si>
  <si>
    <t>245920000900.S</t>
  </si>
  <si>
    <t>Zálievka pre poisťovanie tesnosti zvarov fóliou z PVC-P</t>
  </si>
  <si>
    <t>kg</t>
  </si>
  <si>
    <t>1551871237</t>
  </si>
  <si>
    <t>28</t>
  </si>
  <si>
    <t>247410002100.S</t>
  </si>
  <si>
    <t>Lepidlo polyuretánové 310 g</t>
  </si>
  <si>
    <t>-2000036399</t>
  </si>
  <si>
    <t>29</t>
  </si>
  <si>
    <t>283220002000.S</t>
  </si>
  <si>
    <t>Hydroizolačná fólia PVC-P hr. 2,0 mm izolácia plochých striech</t>
  </si>
  <si>
    <t>920109453</t>
  </si>
  <si>
    <t>30</t>
  </si>
  <si>
    <t>712990040.S</t>
  </si>
  <si>
    <t>Položenie geotextílie vodorovne alebo zvislo na strechy ploché do 10°</t>
  </si>
  <si>
    <t>2018030533</t>
  </si>
  <si>
    <t>31</t>
  </si>
  <si>
    <t>693110004500.S</t>
  </si>
  <si>
    <t>Geotextília polypropylénová netkaná 300 g/m2</t>
  </si>
  <si>
    <t>-1852634723</t>
  </si>
  <si>
    <t>712990333.S</t>
  </si>
  <si>
    <t>Osadenie ochrannej kačírkovej lišty tvaru L priťažením konštrukciou pre zelené strechy</t>
  </si>
  <si>
    <t>m</t>
  </si>
  <si>
    <t>-2119881424</t>
  </si>
  <si>
    <t>33</t>
  </si>
  <si>
    <t>553430005651.S</t>
  </si>
  <si>
    <t>Lišta kačírková dierovaná hliníková tvaru L pre zelené strechy, hrúbky 1 mm, vxšxl 100x120x2500 mm</t>
  </si>
  <si>
    <t>901522276</t>
  </si>
  <si>
    <t>34</t>
  </si>
  <si>
    <t>712990351.S</t>
  </si>
  <si>
    <t>Zelená vegetačná strecha plochá extenzívna, plošná hmotnosť do 65 kg/m2, sklon do 5°</t>
  </si>
  <si>
    <t>1874008360</t>
  </si>
  <si>
    <t>P</t>
  </si>
  <si>
    <t>Poznámka k položke:_x000D_
EXTENZÍVNA VEGETAČNÁ VRSTVA (ROZCHODNÍKOVÉ ODREZKY, ROZCHODNÍKOVÉ KOBERCE, VEGETAČNÉ ROHOŽE, SUCHÝ VÝSEV ALEBO VÝSADBA).....20-40 mm_x000D_
EXTENZÍVNY STREŠNÝ SUBSTRÁT (ŽIVNÁ PÔDA PRE ROZCHODNÍKY)..... 40 mm_x000D_
FILTRAČNÁ VRSTVA (NETKANÁ SEPARAČNÁ GEOTEXTÍLIA, PREPÚŠŤA VODU A ZADRŽUJE SUBSTRÁT)_x000D_
HYDROAKUMULAČNÁ A DRENÁŽNA VRSTVA (NOPOVÁ FÓLIA S PERFORÁCIOU NA HORNOM POVRCHU, ZBIERA A ODVÁDZA VODU ZO STRECHY).....20 mm</t>
  </si>
  <si>
    <t>35</t>
  </si>
  <si>
    <t>998712101.S</t>
  </si>
  <si>
    <t>Presun hmôt pre izoláciu povlakovej krytiny v objektoch výšky do 6 m</t>
  </si>
  <si>
    <t>1641648215</t>
  </si>
  <si>
    <t>762</t>
  </si>
  <si>
    <t>Konštrukcie tesárske</t>
  </si>
  <si>
    <t>36</t>
  </si>
  <si>
    <t>762341031.S</t>
  </si>
  <si>
    <t>Montáž debnenia atikových hrán a okapov z dosiek pre všetky druhy striech</t>
  </si>
  <si>
    <t>104303769</t>
  </si>
  <si>
    <t>37</t>
  </si>
  <si>
    <t>605460002600.R</t>
  </si>
  <si>
    <t>Dosky drevené hobľované</t>
  </si>
  <si>
    <t>-257011397</t>
  </si>
  <si>
    <t>38</t>
  </si>
  <si>
    <t>762395000.S</t>
  </si>
  <si>
    <t>Spojovacie prostriedky pre viazané konštrukcie krovov, debnenie a laťovanie, nadstrešné konštr., spádové kliny - svorky, dosky, klince, pásová oceľ, vruty</t>
  </si>
  <si>
    <t>-801177828</t>
  </si>
  <si>
    <t>39</t>
  </si>
  <si>
    <t>762712110.S</t>
  </si>
  <si>
    <t>Montáž priestorových viazaných konštrukcií z reziva hraneného prierezovej plochy do 120 cm2</t>
  </si>
  <si>
    <t>58031070</t>
  </si>
  <si>
    <t>40</t>
  </si>
  <si>
    <t>605470000100.R</t>
  </si>
  <si>
    <t>Hranoly drevené hobľované</t>
  </si>
  <si>
    <t>345308609</t>
  </si>
  <si>
    <t>41</t>
  </si>
  <si>
    <t>762712120.S</t>
  </si>
  <si>
    <t>Montáž priestorových viazaných konštrukcií z reziva hraneného prierezovej plochy 120 - 224 cm2</t>
  </si>
  <si>
    <t>1960786838</t>
  </si>
  <si>
    <t>42</t>
  </si>
  <si>
    <t>2117702487</t>
  </si>
  <si>
    <t>43</t>
  </si>
  <si>
    <t>762795000.S</t>
  </si>
  <si>
    <t>Spojovacie prostriedky pre priestorové viazané konštrukcie - klince, svorky, fixačné dosky</t>
  </si>
  <si>
    <t>53687372</t>
  </si>
  <si>
    <t>44</t>
  </si>
  <si>
    <t>762810027.R</t>
  </si>
  <si>
    <t>Záklop stropov z dosiek OSB skrutkovaných na trámy na pero a drážku hr. dosky 30 mm</t>
  </si>
  <si>
    <t>-1746688556</t>
  </si>
  <si>
    <t>45</t>
  </si>
  <si>
    <t>762812370.S</t>
  </si>
  <si>
    <t>Montáž záklopu vrchného doskového</t>
  </si>
  <si>
    <t>145002513</t>
  </si>
  <si>
    <t>46</t>
  </si>
  <si>
    <t>-1122712250</t>
  </si>
  <si>
    <t>47</t>
  </si>
  <si>
    <t>762822120.S</t>
  </si>
  <si>
    <t>Montáž stropníc z hraneného a polohraneného reziva prierezovej plochy 144 - 288 cm2</t>
  </si>
  <si>
    <t>884477451</t>
  </si>
  <si>
    <t>48</t>
  </si>
  <si>
    <t>-249919331</t>
  </si>
  <si>
    <t>49</t>
  </si>
  <si>
    <t>762895000.S</t>
  </si>
  <si>
    <t>Spojovacie prostriedky pre záklop, stropnice, podbíjanie - klince, svorky</t>
  </si>
  <si>
    <t>-876138386</t>
  </si>
  <si>
    <t>50</t>
  </si>
  <si>
    <t>998762102.S</t>
  </si>
  <si>
    <t>Presun hmôt pre konštrukcie tesárske v objektoch výšky do 12 m</t>
  </si>
  <si>
    <t>-1292761428</t>
  </si>
  <si>
    <t>763</t>
  </si>
  <si>
    <t>Konštrukcie - drevostavby</t>
  </si>
  <si>
    <t>51</t>
  </si>
  <si>
    <t>763750100.S</t>
  </si>
  <si>
    <t>Montáž drevených podláh na terasy, balkóny, móla a pod.</t>
  </si>
  <si>
    <t>405859945</t>
  </si>
  <si>
    <t>52</t>
  </si>
  <si>
    <t>611980004100.R</t>
  </si>
  <si>
    <t>Drevená podlahová doska exteriérová, hrúbka 30 mm vč. povrchovej úpravy</t>
  </si>
  <si>
    <t>-111955037</t>
  </si>
  <si>
    <t>Poznámka k položke:_x000D_
-TERASOVÁ DREVENÁ DOSKOVÁ PODLAHA HR. 30 mm_x000D_
S OCHRANNÝM NÁTEROM A S MEDZERAMI NA ODVOD_x000D_
DAŽĎOVEJ VODY A NEČISTÔT</t>
  </si>
  <si>
    <t>53</t>
  </si>
  <si>
    <t>611980004800.S</t>
  </si>
  <si>
    <t>Drevený hranol podkladový pre drevené podlahy, hrúbka 50 mm vč. povrchovej úpravy</t>
  </si>
  <si>
    <t>1671798790</t>
  </si>
  <si>
    <t>54</t>
  </si>
  <si>
    <t>283810001300.R</t>
  </si>
  <si>
    <t xml:space="preserve">Terč rektifikačný výšky 65-100 mm </t>
  </si>
  <si>
    <t>-2050450580</t>
  </si>
  <si>
    <t>55</t>
  </si>
  <si>
    <t>998763101.S</t>
  </si>
  <si>
    <t>Presun hmôt pre drevostavby v objektoch výšky do 12 m</t>
  </si>
  <si>
    <t>-747685259</t>
  </si>
  <si>
    <t>764</t>
  </si>
  <si>
    <t>Konštrukcie klampiarske</t>
  </si>
  <si>
    <t>56</t>
  </si>
  <si>
    <t>764430520.R</t>
  </si>
  <si>
    <t>Oplechovanie muriva a atík z poplastovaného plechu, vrátane rohov r.š. do 450 mm</t>
  </si>
  <si>
    <t>352769081</t>
  </si>
  <si>
    <t>57</t>
  </si>
  <si>
    <t>764441410.R</t>
  </si>
  <si>
    <t>Bočný chrlič z poplastovaného plechu, jednoduchý s D do 50 mm dĺžky do 500 mm</t>
  </si>
  <si>
    <t>-860177824</t>
  </si>
  <si>
    <t>58</t>
  </si>
  <si>
    <t>998764101.S</t>
  </si>
  <si>
    <t>Presun hmôt pre konštrukcie klampiarske v objektoch výšky do 6 m</t>
  </si>
  <si>
    <t>-630719273</t>
  </si>
  <si>
    <t>766</t>
  </si>
  <si>
    <t>Konštrukcie stolárske</t>
  </si>
  <si>
    <t>59</t>
  </si>
  <si>
    <t>766411121.R</t>
  </si>
  <si>
    <t xml:space="preserve">Montáž laťového obloženia stien, stĺpov a pilierov </t>
  </si>
  <si>
    <t>-1304666471</t>
  </si>
  <si>
    <t>60</t>
  </si>
  <si>
    <t>611920001500.R</t>
  </si>
  <si>
    <t>Drevený laťový obklad hobľovaný vč. povrchovej úpravy</t>
  </si>
  <si>
    <t>1259456411</t>
  </si>
  <si>
    <t>61</t>
  </si>
  <si>
    <t>766417111.S</t>
  </si>
  <si>
    <t>Montáž obloženia stien, stĺpov a pilierov podkladový rošt vč. dodávky a povrchovej úpravy</t>
  </si>
  <si>
    <t>-1449871021</t>
  </si>
  <si>
    <t>62</t>
  </si>
  <si>
    <t>998766101.S</t>
  </si>
  <si>
    <t>Presun hmot pre konštrukcie stolárske v objektoch výšky do 6 m</t>
  </si>
  <si>
    <t>674608368</t>
  </si>
  <si>
    <t>767</t>
  </si>
  <si>
    <t>Konštrukcie doplnkové kovové</t>
  </si>
  <si>
    <t>63</t>
  </si>
  <si>
    <t>767995105.S</t>
  </si>
  <si>
    <t>Montáž ostatných atypických kovových stavebných doplnkových konštrukcií nad 50 do 100 kg</t>
  </si>
  <si>
    <t>1535199268</t>
  </si>
  <si>
    <t>64</t>
  </si>
  <si>
    <t>133880001110.S</t>
  </si>
  <si>
    <t>Oceľový nosník HEA 120, z valcovanej ocele S235JR</t>
  </si>
  <si>
    <t>-1022350903</t>
  </si>
  <si>
    <t>65</t>
  </si>
  <si>
    <t>998767101.S</t>
  </si>
  <si>
    <t>Presun hmôt pre kovové stavebné doplnkové konštrukcie v objektoch výšky do 6 m</t>
  </si>
  <si>
    <t>-995427725</t>
  </si>
  <si>
    <t>783</t>
  </si>
  <si>
    <t>Nátery</t>
  </si>
  <si>
    <t>66</t>
  </si>
  <si>
    <t>783225400.S</t>
  </si>
  <si>
    <t>Nátery kov.stav.doplnk.konštr. syntet. na vzduchu schnúce dvojnás.1x email a tmelením - 105µm</t>
  </si>
  <si>
    <t>1797949494</t>
  </si>
  <si>
    <t>67</t>
  </si>
  <si>
    <t>783226100.S</t>
  </si>
  <si>
    <t>Nátery kov.stav.doplnk.konštr. syntetické na vzduchu schnúce základný - 35µm</t>
  </si>
  <si>
    <t>611483942</t>
  </si>
  <si>
    <t>68</t>
  </si>
  <si>
    <t>783726000.S</t>
  </si>
  <si>
    <t>Nátery tesárskych konštrukcií syntetické lazurovacím lakom napustením</t>
  </si>
  <si>
    <t>1539678257</t>
  </si>
  <si>
    <t>69</t>
  </si>
  <si>
    <t>783726200.S</t>
  </si>
  <si>
    <t>Nátery tesárskych konštrukcií syntetické na vzduchu schnúce lazurovacím lakom 2x lakovaním</t>
  </si>
  <si>
    <t>-1655881805</t>
  </si>
  <si>
    <t>70</t>
  </si>
  <si>
    <t>783782404.S</t>
  </si>
  <si>
    <t>Nátery tesárskych konštrukcií, povrchová impregnácia proti drevokaznému hmyzu, hubám a plesniam, jednonásobná</t>
  </si>
  <si>
    <t>-961608017</t>
  </si>
  <si>
    <t>PRVKY DROBNEJ ARCHITEKTÚRY A OSTATNEJ VÝBAVY PRE DOPRAVNÚ A CYKLO INFRAŠTRUKTÚRU - PRÍSTREŠOK MODUL - VARIANT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</si>
</sst>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07" t="s">
        <v>5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69" t="s">
        <v>13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R5" s="16"/>
      <c r="BE5" s="166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171" t="s">
        <v>428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R6" s="16"/>
      <c r="BE6" s="167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67"/>
      <c r="BS7" s="13" t="s">
        <v>6</v>
      </c>
    </row>
    <row r="8" spans="1:74" ht="12" customHeight="1">
      <c r="B8" s="16"/>
      <c r="D8" s="23" t="s">
        <v>18</v>
      </c>
      <c r="K8" s="21" t="s">
        <v>19</v>
      </c>
      <c r="AK8" s="23" t="s">
        <v>20</v>
      </c>
      <c r="AN8" s="24" t="s">
        <v>21</v>
      </c>
      <c r="AR8" s="16"/>
      <c r="BE8" s="167"/>
      <c r="BS8" s="13" t="s">
        <v>6</v>
      </c>
    </row>
    <row r="9" spans="1:74" ht="14.45" customHeight="1">
      <c r="B9" s="16"/>
      <c r="AR9" s="16"/>
      <c r="BE9" s="167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167"/>
      <c r="BS10" s="13" t="s">
        <v>6</v>
      </c>
    </row>
    <row r="11" spans="1:74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167"/>
      <c r="BS11" s="13" t="s">
        <v>6</v>
      </c>
    </row>
    <row r="12" spans="1:74" ht="6.95" customHeight="1">
      <c r="B12" s="16"/>
      <c r="AR12" s="16"/>
      <c r="BE12" s="167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167"/>
      <c r="BS13" s="13" t="s">
        <v>6</v>
      </c>
    </row>
    <row r="14" spans="1:74" ht="12.75">
      <c r="B14" s="16"/>
      <c r="E14" s="172" t="s">
        <v>27</v>
      </c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23" t="s">
        <v>25</v>
      </c>
      <c r="AN14" s="25" t="s">
        <v>27</v>
      </c>
      <c r="AR14" s="16"/>
      <c r="BE14" s="167"/>
      <c r="BS14" s="13" t="s">
        <v>6</v>
      </c>
    </row>
    <row r="15" spans="1:74" ht="6.95" customHeight="1">
      <c r="B15" s="16"/>
      <c r="AR15" s="16"/>
      <c r="BE15" s="167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167"/>
      <c r="BS16" s="13" t="s">
        <v>3</v>
      </c>
    </row>
    <row r="17" spans="2:71" ht="18.399999999999999" customHeight="1">
      <c r="B17" s="16"/>
      <c r="E17" s="21" t="s">
        <v>29</v>
      </c>
      <c r="AK17" s="23" t="s">
        <v>25</v>
      </c>
      <c r="AN17" s="21" t="s">
        <v>1</v>
      </c>
      <c r="AR17" s="16"/>
      <c r="BE17" s="167"/>
      <c r="BS17" s="13" t="s">
        <v>30</v>
      </c>
    </row>
    <row r="18" spans="2:71" ht="6.95" customHeight="1">
      <c r="B18" s="16"/>
      <c r="AR18" s="16"/>
      <c r="BE18" s="167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167"/>
      <c r="BS19" s="13" t="s">
        <v>6</v>
      </c>
    </row>
    <row r="20" spans="2:71" ht="18.399999999999999" customHeight="1">
      <c r="B20" s="16"/>
      <c r="E20" s="21" t="s">
        <v>32</v>
      </c>
      <c r="AK20" s="23" t="s">
        <v>25</v>
      </c>
      <c r="AN20" s="21" t="s">
        <v>1</v>
      </c>
      <c r="AR20" s="16"/>
      <c r="BE20" s="167"/>
      <c r="BS20" s="13" t="s">
        <v>30</v>
      </c>
    </row>
    <row r="21" spans="2:71" ht="6.95" customHeight="1">
      <c r="B21" s="16"/>
      <c r="AR21" s="16"/>
      <c r="BE21" s="167"/>
    </row>
    <row r="22" spans="2:71" ht="12" customHeight="1">
      <c r="B22" s="16"/>
      <c r="D22" s="23" t="s">
        <v>33</v>
      </c>
      <c r="AR22" s="16"/>
      <c r="BE22" s="167"/>
    </row>
    <row r="23" spans="2:71" ht="16.5" customHeight="1">
      <c r="B23" s="16"/>
      <c r="E23" s="174" t="s">
        <v>1</v>
      </c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R23" s="16"/>
      <c r="BE23" s="167"/>
    </row>
    <row r="24" spans="2:71" ht="6.95" customHeight="1">
      <c r="B24" s="16"/>
      <c r="AR24" s="16"/>
      <c r="BE24" s="167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67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5">
        <f>ROUND(AG94,2)</f>
        <v>0</v>
      </c>
      <c r="AL26" s="176"/>
      <c r="AM26" s="176"/>
      <c r="AN26" s="176"/>
      <c r="AO26" s="176"/>
      <c r="AR26" s="28"/>
      <c r="BE26" s="167"/>
    </row>
    <row r="27" spans="2:71" s="1" customFormat="1" ht="6.95" customHeight="1">
      <c r="B27" s="28"/>
      <c r="AR27" s="28"/>
      <c r="BE27" s="167"/>
    </row>
    <row r="28" spans="2:71" s="1" customFormat="1" ht="12.75">
      <c r="B28" s="28"/>
      <c r="L28" s="177" t="s">
        <v>35</v>
      </c>
      <c r="M28" s="177"/>
      <c r="N28" s="177"/>
      <c r="O28" s="177"/>
      <c r="P28" s="177"/>
      <c r="W28" s="177" t="s">
        <v>36</v>
      </c>
      <c r="X28" s="177"/>
      <c r="Y28" s="177"/>
      <c r="Z28" s="177"/>
      <c r="AA28" s="177"/>
      <c r="AB28" s="177"/>
      <c r="AC28" s="177"/>
      <c r="AD28" s="177"/>
      <c r="AE28" s="177"/>
      <c r="AK28" s="177" t="s">
        <v>37</v>
      </c>
      <c r="AL28" s="177"/>
      <c r="AM28" s="177"/>
      <c r="AN28" s="177"/>
      <c r="AO28" s="177"/>
      <c r="AR28" s="28"/>
      <c r="BE28" s="167"/>
    </row>
    <row r="29" spans="2:71" s="2" customFormat="1" ht="14.45" customHeight="1">
      <c r="B29" s="32"/>
      <c r="D29" s="23" t="s">
        <v>38</v>
      </c>
      <c r="F29" s="33" t="s">
        <v>39</v>
      </c>
      <c r="L29" s="180">
        <v>0.2</v>
      </c>
      <c r="M29" s="179"/>
      <c r="N29" s="179"/>
      <c r="O29" s="179"/>
      <c r="P29" s="179"/>
      <c r="Q29" s="34"/>
      <c r="R29" s="34"/>
      <c r="S29" s="34"/>
      <c r="T29" s="34"/>
      <c r="U29" s="34"/>
      <c r="V29" s="34"/>
      <c r="W29" s="178">
        <f>ROUND(AZ94, 2)</f>
        <v>0</v>
      </c>
      <c r="X29" s="179"/>
      <c r="Y29" s="179"/>
      <c r="Z29" s="179"/>
      <c r="AA29" s="179"/>
      <c r="AB29" s="179"/>
      <c r="AC29" s="179"/>
      <c r="AD29" s="179"/>
      <c r="AE29" s="179"/>
      <c r="AF29" s="34"/>
      <c r="AG29" s="34"/>
      <c r="AH29" s="34"/>
      <c r="AI29" s="34"/>
      <c r="AJ29" s="34"/>
      <c r="AK29" s="178">
        <f>ROUND(AV94, 2)</f>
        <v>0</v>
      </c>
      <c r="AL29" s="179"/>
      <c r="AM29" s="179"/>
      <c r="AN29" s="179"/>
      <c r="AO29" s="179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68"/>
    </row>
    <row r="30" spans="2:71" s="2" customFormat="1" ht="14.45" customHeight="1">
      <c r="B30" s="32"/>
      <c r="F30" s="33" t="s">
        <v>40</v>
      </c>
      <c r="L30" s="180">
        <v>0.2</v>
      </c>
      <c r="M30" s="179"/>
      <c r="N30" s="179"/>
      <c r="O30" s="179"/>
      <c r="P30" s="179"/>
      <c r="Q30" s="34"/>
      <c r="R30" s="34"/>
      <c r="S30" s="34"/>
      <c r="T30" s="34"/>
      <c r="U30" s="34"/>
      <c r="V30" s="34"/>
      <c r="W30" s="178">
        <f>ROUND(BA94, 2)</f>
        <v>0</v>
      </c>
      <c r="X30" s="179"/>
      <c r="Y30" s="179"/>
      <c r="Z30" s="179"/>
      <c r="AA30" s="179"/>
      <c r="AB30" s="179"/>
      <c r="AC30" s="179"/>
      <c r="AD30" s="179"/>
      <c r="AE30" s="179"/>
      <c r="AF30" s="34"/>
      <c r="AG30" s="34"/>
      <c r="AH30" s="34"/>
      <c r="AI30" s="34"/>
      <c r="AJ30" s="34"/>
      <c r="AK30" s="178">
        <f>ROUND(AW94, 2)</f>
        <v>0</v>
      </c>
      <c r="AL30" s="179"/>
      <c r="AM30" s="179"/>
      <c r="AN30" s="179"/>
      <c r="AO30" s="179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68"/>
    </row>
    <row r="31" spans="2:71" s="2" customFormat="1" ht="14.45" hidden="1" customHeight="1">
      <c r="B31" s="32"/>
      <c r="F31" s="23" t="s">
        <v>41</v>
      </c>
      <c r="L31" s="183">
        <v>0.2</v>
      </c>
      <c r="M31" s="182"/>
      <c r="N31" s="182"/>
      <c r="O31" s="182"/>
      <c r="P31" s="182"/>
      <c r="W31" s="181">
        <f>ROUND(BB94, 2)</f>
        <v>0</v>
      </c>
      <c r="X31" s="182"/>
      <c r="Y31" s="182"/>
      <c r="Z31" s="182"/>
      <c r="AA31" s="182"/>
      <c r="AB31" s="182"/>
      <c r="AC31" s="182"/>
      <c r="AD31" s="182"/>
      <c r="AE31" s="182"/>
      <c r="AK31" s="181">
        <v>0</v>
      </c>
      <c r="AL31" s="182"/>
      <c r="AM31" s="182"/>
      <c r="AN31" s="182"/>
      <c r="AO31" s="182"/>
      <c r="AR31" s="32"/>
      <c r="BE31" s="168"/>
    </row>
    <row r="32" spans="2:71" s="2" customFormat="1" ht="14.45" hidden="1" customHeight="1">
      <c r="B32" s="32"/>
      <c r="F32" s="23" t="s">
        <v>42</v>
      </c>
      <c r="L32" s="183">
        <v>0.2</v>
      </c>
      <c r="M32" s="182"/>
      <c r="N32" s="182"/>
      <c r="O32" s="182"/>
      <c r="P32" s="182"/>
      <c r="W32" s="181">
        <f>ROUND(BC94,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1">
        <v>0</v>
      </c>
      <c r="AL32" s="182"/>
      <c r="AM32" s="182"/>
      <c r="AN32" s="182"/>
      <c r="AO32" s="182"/>
      <c r="AR32" s="32"/>
      <c r="BE32" s="168"/>
    </row>
    <row r="33" spans="2:57" s="2" customFormat="1" ht="14.45" hidden="1" customHeight="1">
      <c r="B33" s="32"/>
      <c r="F33" s="33" t="s">
        <v>43</v>
      </c>
      <c r="L33" s="180">
        <v>0</v>
      </c>
      <c r="M33" s="179"/>
      <c r="N33" s="179"/>
      <c r="O33" s="179"/>
      <c r="P33" s="179"/>
      <c r="Q33" s="34"/>
      <c r="R33" s="34"/>
      <c r="S33" s="34"/>
      <c r="T33" s="34"/>
      <c r="U33" s="34"/>
      <c r="V33" s="34"/>
      <c r="W33" s="178">
        <f>ROUND(BD94, 2)</f>
        <v>0</v>
      </c>
      <c r="X33" s="179"/>
      <c r="Y33" s="179"/>
      <c r="Z33" s="179"/>
      <c r="AA33" s="179"/>
      <c r="AB33" s="179"/>
      <c r="AC33" s="179"/>
      <c r="AD33" s="179"/>
      <c r="AE33" s="179"/>
      <c r="AF33" s="34"/>
      <c r="AG33" s="34"/>
      <c r="AH33" s="34"/>
      <c r="AI33" s="34"/>
      <c r="AJ33" s="34"/>
      <c r="AK33" s="178">
        <v>0</v>
      </c>
      <c r="AL33" s="179"/>
      <c r="AM33" s="179"/>
      <c r="AN33" s="179"/>
      <c r="AO33" s="179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68"/>
    </row>
    <row r="34" spans="2:57" s="1" customFormat="1" ht="6.95" customHeight="1">
      <c r="B34" s="28"/>
      <c r="AR34" s="28"/>
      <c r="BE34" s="167"/>
    </row>
    <row r="35" spans="2:57" s="1" customFormat="1" ht="25.9" customHeight="1">
      <c r="B35" s="28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84" t="s">
        <v>46</v>
      </c>
      <c r="Y35" s="185"/>
      <c r="Z35" s="185"/>
      <c r="AA35" s="185"/>
      <c r="AB35" s="185"/>
      <c r="AC35" s="38"/>
      <c r="AD35" s="38"/>
      <c r="AE35" s="38"/>
      <c r="AF35" s="38"/>
      <c r="AG35" s="38"/>
      <c r="AH35" s="38"/>
      <c r="AI35" s="38"/>
      <c r="AJ35" s="38"/>
      <c r="AK35" s="186">
        <f>SUM(AK26:AK33)</f>
        <v>0</v>
      </c>
      <c r="AL35" s="185"/>
      <c r="AM35" s="185"/>
      <c r="AN35" s="185"/>
      <c r="AO35" s="187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42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49</v>
      </c>
      <c r="AI60" s="30"/>
      <c r="AJ60" s="30"/>
      <c r="AK60" s="30"/>
      <c r="AL60" s="30"/>
      <c r="AM60" s="42" t="s">
        <v>50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42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49</v>
      </c>
      <c r="AI75" s="30"/>
      <c r="AJ75" s="30"/>
      <c r="AK75" s="30"/>
      <c r="AL75" s="30"/>
      <c r="AM75" s="42" t="s">
        <v>50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53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202411276</v>
      </c>
      <c r="AR84" s="47"/>
    </row>
    <row r="85" spans="1:91" s="4" customFormat="1" ht="36.950000000000003" customHeight="1">
      <c r="B85" s="48"/>
      <c r="C85" s="49" t="s">
        <v>15</v>
      </c>
      <c r="L85" s="188" t="str">
        <f>K6</f>
        <v>PRVKY DROBNEJ ARCHITEKTÚRY A OSTATNEJ VÝBAVY PRE DOPRAVNÚ A CYKLO INFRAŠTRUKTÚRU - PRÍSTREŠOK MODUL - VARIANT B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18</v>
      </c>
      <c r="L87" s="50" t="str">
        <f>IF(K8="","",K8)</f>
        <v xml:space="preserve"> </v>
      </c>
      <c r="AI87" s="23" t="s">
        <v>20</v>
      </c>
      <c r="AM87" s="190" t="str">
        <f>IF(AN8= "","",AN8)</f>
        <v>9. 11. 2024</v>
      </c>
      <c r="AN87" s="190"/>
      <c r="AR87" s="28"/>
    </row>
    <row r="88" spans="1:91" s="1" customFormat="1" ht="6.95" customHeight="1">
      <c r="B88" s="28"/>
      <c r="AR88" s="28"/>
    </row>
    <row r="89" spans="1:91" s="1" customFormat="1" ht="40.15" customHeight="1">
      <c r="B89" s="28"/>
      <c r="C89" s="23" t="s">
        <v>22</v>
      </c>
      <c r="L89" s="3" t="str">
        <f>IF(E11= "","",E11)</f>
        <v>SÚC PSK, Jesenná 14, 080 05 Prešov</v>
      </c>
      <c r="AI89" s="23" t="s">
        <v>28</v>
      </c>
      <c r="AM89" s="191" t="str">
        <f>IF(E17="","",E17)</f>
        <v>ŠTOFIRA ARCHITEKTI, s.r.o., Strojárska 2206, Snina</v>
      </c>
      <c r="AN89" s="192"/>
      <c r="AO89" s="192"/>
      <c r="AP89" s="192"/>
      <c r="AR89" s="28"/>
      <c r="AS89" s="193" t="s">
        <v>54</v>
      </c>
      <c r="AT89" s="19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191" t="str">
        <f>IF(E20="","",E20)</f>
        <v>Martin Kofira - KM</v>
      </c>
      <c r="AN90" s="192"/>
      <c r="AO90" s="192"/>
      <c r="AP90" s="192"/>
      <c r="AR90" s="28"/>
      <c r="AS90" s="195"/>
      <c r="AT90" s="196"/>
      <c r="BD90" s="55"/>
    </row>
    <row r="91" spans="1:91" s="1" customFormat="1" ht="10.9" customHeight="1">
      <c r="B91" s="28"/>
      <c r="AR91" s="28"/>
      <c r="AS91" s="195"/>
      <c r="AT91" s="196"/>
      <c r="BD91" s="55"/>
    </row>
    <row r="92" spans="1:91" s="1" customFormat="1" ht="29.25" customHeight="1">
      <c r="B92" s="28"/>
      <c r="C92" s="197" t="s">
        <v>55</v>
      </c>
      <c r="D92" s="198"/>
      <c r="E92" s="198"/>
      <c r="F92" s="198"/>
      <c r="G92" s="198"/>
      <c r="H92" s="56"/>
      <c r="I92" s="199" t="s">
        <v>56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57</v>
      </c>
      <c r="AH92" s="198"/>
      <c r="AI92" s="198"/>
      <c r="AJ92" s="198"/>
      <c r="AK92" s="198"/>
      <c r="AL92" s="198"/>
      <c r="AM92" s="198"/>
      <c r="AN92" s="199" t="s">
        <v>58</v>
      </c>
      <c r="AO92" s="198"/>
      <c r="AP92" s="201"/>
      <c r="AQ92" s="57" t="s">
        <v>59</v>
      </c>
      <c r="AR92" s="28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1:91" s="1" customFormat="1" ht="10.9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5">
        <f>ROUND(AG95,2)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73</v>
      </c>
      <c r="BT94" s="71" t="s">
        <v>74</v>
      </c>
      <c r="BU94" s="72" t="s">
        <v>75</v>
      </c>
      <c r="BV94" s="71" t="s">
        <v>76</v>
      </c>
      <c r="BW94" s="71" t="s">
        <v>4</v>
      </c>
      <c r="BX94" s="71" t="s">
        <v>77</v>
      </c>
      <c r="CL94" s="71" t="s">
        <v>1</v>
      </c>
    </row>
    <row r="95" spans="1:91" s="6" customFormat="1" ht="16.5" customHeight="1">
      <c r="A95" s="73" t="s">
        <v>78</v>
      </c>
      <c r="B95" s="74"/>
      <c r="C95" s="75"/>
      <c r="D95" s="204"/>
      <c r="E95" s="204"/>
      <c r="F95" s="204"/>
      <c r="G95" s="204"/>
      <c r="H95" s="204"/>
      <c r="I95" s="76"/>
      <c r="J95" s="204" t="s">
        <v>79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2">
        <f>'06 - PRÍSTREŠOK MODUL - V...'!J30</f>
        <v>0</v>
      </c>
      <c r="AH95" s="203"/>
      <c r="AI95" s="203"/>
      <c r="AJ95" s="203"/>
      <c r="AK95" s="203"/>
      <c r="AL95" s="203"/>
      <c r="AM95" s="203"/>
      <c r="AN95" s="202">
        <f>SUM(AG95,AT95)</f>
        <v>0</v>
      </c>
      <c r="AO95" s="203"/>
      <c r="AP95" s="203"/>
      <c r="AQ95" s="77" t="s">
        <v>80</v>
      </c>
      <c r="AR95" s="74"/>
      <c r="AS95" s="78">
        <v>0</v>
      </c>
      <c r="AT95" s="79">
        <f>ROUND(SUM(AV95:AW95),2)</f>
        <v>0</v>
      </c>
      <c r="AU95" s="80">
        <f>'06 - PRÍSTREŠOK MODUL - V...'!P132</f>
        <v>0</v>
      </c>
      <c r="AV95" s="79">
        <f>'06 - PRÍSTREŠOK MODUL - V...'!J33</f>
        <v>0</v>
      </c>
      <c r="AW95" s="79">
        <f>'06 - PRÍSTREŠOK MODUL - V...'!J34</f>
        <v>0</v>
      </c>
      <c r="AX95" s="79">
        <f>'06 - PRÍSTREŠOK MODUL - V...'!J35</f>
        <v>0</v>
      </c>
      <c r="AY95" s="79">
        <f>'06 - PRÍSTREŠOK MODUL - V...'!J36</f>
        <v>0</v>
      </c>
      <c r="AZ95" s="79">
        <f>'06 - PRÍSTREŠOK MODUL - V...'!F33</f>
        <v>0</v>
      </c>
      <c r="BA95" s="79">
        <f>'06 - PRÍSTREŠOK MODUL - V...'!F34</f>
        <v>0</v>
      </c>
      <c r="BB95" s="79">
        <f>'06 - PRÍSTREŠOK MODUL - V...'!F35</f>
        <v>0</v>
      </c>
      <c r="BC95" s="79">
        <f>'06 - PRÍSTREŠOK MODUL - V...'!F36</f>
        <v>0</v>
      </c>
      <c r="BD95" s="81">
        <f>'06 - PRÍSTREŠOK MODUL - V...'!F37</f>
        <v>0</v>
      </c>
      <c r="BT95" s="82" t="s">
        <v>81</v>
      </c>
      <c r="BV95" s="82" t="s">
        <v>76</v>
      </c>
      <c r="BW95" s="82" t="s">
        <v>82</v>
      </c>
      <c r="BX95" s="82" t="s">
        <v>4</v>
      </c>
      <c r="CL95" s="82" t="s">
        <v>1</v>
      </c>
      <c r="CM95" s="82" t="s">
        <v>74</v>
      </c>
    </row>
    <row r="96" spans="1:91" s="1" customFormat="1" ht="30" customHeight="1">
      <c r="B96" s="28"/>
      <c r="AR96" s="28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6 - PRÍSTREŠOK MODUL - 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7" t="s">
        <v>5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3" t="s">
        <v>82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83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08" t="str">
        <f>'Rekapitulácia stavby'!K6</f>
        <v>PRVKY DROBNEJ ARCHITEKTÚRY A OSTATNEJ VÝBAVY PRE DOPRAVNÚ A CYKLO INFRAŠTRUKTÚRU - PRÍSTREŠOK MODUL - VARIANT B</v>
      </c>
      <c r="F7" s="209"/>
      <c r="G7" s="209"/>
      <c r="H7" s="209"/>
      <c r="L7" s="16"/>
    </row>
    <row r="8" spans="2:46" s="1" customFormat="1" ht="12" customHeight="1">
      <c r="B8" s="28"/>
      <c r="D8" s="23" t="s">
        <v>84</v>
      </c>
      <c r="L8" s="28"/>
    </row>
    <row r="9" spans="2:46" s="1" customFormat="1" ht="16.5" customHeight="1">
      <c r="B9" s="28"/>
      <c r="E9" s="188" t="s">
        <v>79</v>
      </c>
      <c r="F9" s="210"/>
      <c r="G9" s="210"/>
      <c r="H9" s="210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9. 11. 2024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1" t="str">
        <f>'Rekapitulácia stavby'!E14</f>
        <v>Vyplň údaj</v>
      </c>
      <c r="F18" s="169"/>
      <c r="G18" s="169"/>
      <c r="H18" s="169"/>
      <c r="I18" s="23" t="s">
        <v>25</v>
      </c>
      <c r="J18" s="24" t="str">
        <f>'Rekapitulácia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29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25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4"/>
      <c r="E27" s="174" t="s">
        <v>1</v>
      </c>
      <c r="F27" s="174"/>
      <c r="G27" s="174"/>
      <c r="H27" s="174"/>
      <c r="L27" s="84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5" t="s">
        <v>34</v>
      </c>
      <c r="J30" s="65">
        <f>ROUND(J132, 2)</f>
        <v>0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5" customHeight="1">
      <c r="B33" s="28"/>
      <c r="D33" s="54" t="s">
        <v>38</v>
      </c>
      <c r="E33" s="33" t="s">
        <v>39</v>
      </c>
      <c r="F33" s="86">
        <f>ROUND((SUM(BE132:BE220)),  2)</f>
        <v>0</v>
      </c>
      <c r="G33" s="87"/>
      <c r="H33" s="87"/>
      <c r="I33" s="88">
        <v>0.2</v>
      </c>
      <c r="J33" s="86">
        <f>ROUND(((SUM(BE132:BE220))*I33),  2)</f>
        <v>0</v>
      </c>
      <c r="L33" s="28"/>
    </row>
    <row r="34" spans="2:12" s="1" customFormat="1" ht="14.45" customHeight="1">
      <c r="B34" s="28"/>
      <c r="E34" s="33" t="s">
        <v>40</v>
      </c>
      <c r="F34" s="86">
        <f>ROUND((SUM(BF132:BF220)),  2)</f>
        <v>0</v>
      </c>
      <c r="G34" s="87"/>
      <c r="H34" s="87"/>
      <c r="I34" s="88">
        <v>0.2</v>
      </c>
      <c r="J34" s="86">
        <f>ROUND(((SUM(BF132:BF220))*I34),  2)</f>
        <v>0</v>
      </c>
      <c r="L34" s="28"/>
    </row>
    <row r="35" spans="2:12" s="1" customFormat="1" ht="14.45" hidden="1" customHeight="1">
      <c r="B35" s="28"/>
      <c r="E35" s="23" t="s">
        <v>41</v>
      </c>
      <c r="F35" s="89">
        <f>ROUND((SUM(BG132:BG220)), 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>
      <c r="B36" s="28"/>
      <c r="E36" s="23" t="s">
        <v>42</v>
      </c>
      <c r="F36" s="89">
        <f>ROUND((SUM(BH132:BH220)), 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>
      <c r="B37" s="28"/>
      <c r="E37" s="33" t="s">
        <v>43</v>
      </c>
      <c r="F37" s="86">
        <f>ROUND((SUM(BI132:BI220)), 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1"/>
      <c r="D39" s="92" t="s">
        <v>44</v>
      </c>
      <c r="E39" s="56"/>
      <c r="F39" s="56"/>
      <c r="G39" s="93" t="s">
        <v>45</v>
      </c>
      <c r="H39" s="94" t="s">
        <v>46</v>
      </c>
      <c r="I39" s="56"/>
      <c r="J39" s="95">
        <f>SUM(J30:J37)</f>
        <v>0</v>
      </c>
      <c r="K39" s="96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97" t="s">
        <v>50</v>
      </c>
      <c r="G61" s="42" t="s">
        <v>49</v>
      </c>
      <c r="H61" s="30"/>
      <c r="I61" s="30"/>
      <c r="J61" s="98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97" t="s">
        <v>50</v>
      </c>
      <c r="G76" s="42" t="s">
        <v>49</v>
      </c>
      <c r="H76" s="30"/>
      <c r="I76" s="30"/>
      <c r="J76" s="98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85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26.25" customHeight="1">
      <c r="B85" s="28"/>
      <c r="E85" s="208" t="str">
        <f>E7</f>
        <v>PRVKY DROBNEJ ARCHITEKTÚRY A OSTATNEJ VÝBAVY PRE DOPRAVNÚ A CYKLO INFRAŠTRUKTÚRU - PRÍSTREŠOK MODUL - VARIANT B</v>
      </c>
      <c r="F85" s="209"/>
      <c r="G85" s="209"/>
      <c r="H85" s="209"/>
      <c r="L85" s="28"/>
    </row>
    <row r="86" spans="2:47" s="1" customFormat="1" ht="12" customHeight="1">
      <c r="B86" s="28"/>
      <c r="C86" s="23" t="s">
        <v>84</v>
      </c>
      <c r="L86" s="28"/>
    </row>
    <row r="87" spans="2:47" s="1" customFormat="1" ht="16.5" customHeight="1">
      <c r="B87" s="28"/>
      <c r="E87" s="188" t="str">
        <f>E9</f>
        <v>PRÍSTREŠOK MODUL - VARIANT B</v>
      </c>
      <c r="F87" s="210"/>
      <c r="G87" s="210"/>
      <c r="H87" s="210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 xml:space="preserve"> </v>
      </c>
      <c r="I89" s="23" t="s">
        <v>20</v>
      </c>
      <c r="J89" s="51" t="str">
        <f>IF(J12="","",J12)</f>
        <v>9. 11. 2024</v>
      </c>
      <c r="L89" s="28"/>
    </row>
    <row r="90" spans="2:47" s="1" customFormat="1" ht="6.95" customHeight="1">
      <c r="B90" s="28"/>
      <c r="L90" s="28"/>
    </row>
    <row r="91" spans="2:47" s="1" customFormat="1" ht="54.4" customHeight="1">
      <c r="B91" s="28"/>
      <c r="C91" s="23" t="s">
        <v>22</v>
      </c>
      <c r="F91" s="21" t="str">
        <f>E15</f>
        <v>SÚC PSK, Jesenná 14, 080 05 Prešov</v>
      </c>
      <c r="I91" s="23" t="s">
        <v>28</v>
      </c>
      <c r="J91" s="26" t="str">
        <f>E21</f>
        <v>ŠTOFIRA ARCHITEKTI, s.r.o., Strojárska 2206, Snina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>Martin Kofira - KM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9" t="s">
        <v>86</v>
      </c>
      <c r="D94" s="91"/>
      <c r="E94" s="91"/>
      <c r="F94" s="91"/>
      <c r="G94" s="91"/>
      <c r="H94" s="91"/>
      <c r="I94" s="91"/>
      <c r="J94" s="100" t="s">
        <v>87</v>
      </c>
      <c r="K94" s="91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1" t="s">
        <v>88</v>
      </c>
      <c r="J96" s="65">
        <f>J132</f>
        <v>0</v>
      </c>
      <c r="L96" s="28"/>
      <c r="AU96" s="13" t="s">
        <v>89</v>
      </c>
    </row>
    <row r="97" spans="2:12" s="8" customFormat="1" ht="24.95" customHeight="1">
      <c r="B97" s="102"/>
      <c r="D97" s="103" t="s">
        <v>90</v>
      </c>
      <c r="E97" s="104"/>
      <c r="F97" s="104"/>
      <c r="G97" s="104"/>
      <c r="H97" s="104"/>
      <c r="I97" s="104"/>
      <c r="J97" s="105">
        <f>J133</f>
        <v>0</v>
      </c>
      <c r="L97" s="102"/>
    </row>
    <row r="98" spans="2:12" s="9" customFormat="1" ht="19.899999999999999" customHeight="1">
      <c r="B98" s="106"/>
      <c r="D98" s="107" t="s">
        <v>91</v>
      </c>
      <c r="E98" s="108"/>
      <c r="F98" s="108"/>
      <c r="G98" s="108"/>
      <c r="H98" s="108"/>
      <c r="I98" s="108"/>
      <c r="J98" s="109">
        <f>J134</f>
        <v>0</v>
      </c>
      <c r="L98" s="106"/>
    </row>
    <row r="99" spans="2:12" s="9" customFormat="1" ht="19.899999999999999" customHeight="1">
      <c r="B99" s="106"/>
      <c r="D99" s="107" t="s">
        <v>92</v>
      </c>
      <c r="E99" s="108"/>
      <c r="F99" s="108"/>
      <c r="G99" s="108"/>
      <c r="H99" s="108"/>
      <c r="I99" s="108"/>
      <c r="J99" s="109">
        <f>J143</f>
        <v>0</v>
      </c>
      <c r="L99" s="106"/>
    </row>
    <row r="100" spans="2:12" s="9" customFormat="1" ht="19.899999999999999" customHeight="1">
      <c r="B100" s="106"/>
      <c r="D100" s="107" t="s">
        <v>93</v>
      </c>
      <c r="E100" s="108"/>
      <c r="F100" s="108"/>
      <c r="G100" s="108"/>
      <c r="H100" s="108"/>
      <c r="I100" s="108"/>
      <c r="J100" s="109">
        <f>J147</f>
        <v>0</v>
      </c>
      <c r="L100" s="106"/>
    </row>
    <row r="101" spans="2:12" s="9" customFormat="1" ht="19.899999999999999" customHeight="1">
      <c r="B101" s="106"/>
      <c r="D101" s="107" t="s">
        <v>94</v>
      </c>
      <c r="E101" s="108"/>
      <c r="F101" s="108"/>
      <c r="G101" s="108"/>
      <c r="H101" s="108"/>
      <c r="I101" s="108"/>
      <c r="J101" s="109">
        <f>J151</f>
        <v>0</v>
      </c>
      <c r="L101" s="106"/>
    </row>
    <row r="102" spans="2:12" s="9" customFormat="1" ht="19.899999999999999" customHeight="1">
      <c r="B102" s="106"/>
      <c r="D102" s="107" t="s">
        <v>95</v>
      </c>
      <c r="E102" s="108"/>
      <c r="F102" s="108"/>
      <c r="G102" s="108"/>
      <c r="H102" s="108"/>
      <c r="I102" s="108"/>
      <c r="J102" s="109">
        <f>J153</f>
        <v>0</v>
      </c>
      <c r="L102" s="106"/>
    </row>
    <row r="103" spans="2:12" s="9" customFormat="1" ht="19.899999999999999" customHeight="1">
      <c r="B103" s="106"/>
      <c r="D103" s="107" t="s">
        <v>96</v>
      </c>
      <c r="E103" s="108"/>
      <c r="F103" s="108"/>
      <c r="G103" s="108"/>
      <c r="H103" s="108"/>
      <c r="I103" s="108"/>
      <c r="J103" s="109">
        <f>J155</f>
        <v>0</v>
      </c>
      <c r="L103" s="106"/>
    </row>
    <row r="104" spans="2:12" s="9" customFormat="1" ht="19.899999999999999" customHeight="1">
      <c r="B104" s="106"/>
      <c r="D104" s="107" t="s">
        <v>97</v>
      </c>
      <c r="E104" s="108"/>
      <c r="F104" s="108"/>
      <c r="G104" s="108"/>
      <c r="H104" s="108"/>
      <c r="I104" s="108"/>
      <c r="J104" s="109">
        <f>J163</f>
        <v>0</v>
      </c>
      <c r="L104" s="106"/>
    </row>
    <row r="105" spans="2:12" s="8" customFormat="1" ht="24.95" customHeight="1">
      <c r="B105" s="102"/>
      <c r="D105" s="103" t="s">
        <v>98</v>
      </c>
      <c r="E105" s="104"/>
      <c r="F105" s="104"/>
      <c r="G105" s="104"/>
      <c r="H105" s="104"/>
      <c r="I105" s="104"/>
      <c r="J105" s="105">
        <f>J165</f>
        <v>0</v>
      </c>
      <c r="L105" s="102"/>
    </row>
    <row r="106" spans="2:12" s="9" customFormat="1" ht="19.899999999999999" customHeight="1">
      <c r="B106" s="106"/>
      <c r="D106" s="107" t="s">
        <v>99</v>
      </c>
      <c r="E106" s="108"/>
      <c r="F106" s="108"/>
      <c r="G106" s="108"/>
      <c r="H106" s="108"/>
      <c r="I106" s="108"/>
      <c r="J106" s="109">
        <f>J166</f>
        <v>0</v>
      </c>
      <c r="L106" s="106"/>
    </row>
    <row r="107" spans="2:12" s="9" customFormat="1" ht="19.899999999999999" customHeight="1">
      <c r="B107" s="106"/>
      <c r="D107" s="107" t="s">
        <v>100</v>
      </c>
      <c r="E107" s="108"/>
      <c r="F107" s="108"/>
      <c r="G107" s="108"/>
      <c r="H107" s="108"/>
      <c r="I107" s="108"/>
      <c r="J107" s="109">
        <f>J179</f>
        <v>0</v>
      </c>
      <c r="L107" s="106"/>
    </row>
    <row r="108" spans="2:12" s="9" customFormat="1" ht="19.899999999999999" customHeight="1">
      <c r="B108" s="106"/>
      <c r="D108" s="107" t="s">
        <v>101</v>
      </c>
      <c r="E108" s="108"/>
      <c r="F108" s="108"/>
      <c r="G108" s="108"/>
      <c r="H108" s="108"/>
      <c r="I108" s="108"/>
      <c r="J108" s="109">
        <f>J195</f>
        <v>0</v>
      </c>
      <c r="L108" s="106"/>
    </row>
    <row r="109" spans="2:12" s="9" customFormat="1" ht="19.899999999999999" customHeight="1">
      <c r="B109" s="106"/>
      <c r="D109" s="107" t="s">
        <v>102</v>
      </c>
      <c r="E109" s="108"/>
      <c r="F109" s="108"/>
      <c r="G109" s="108"/>
      <c r="H109" s="108"/>
      <c r="I109" s="108"/>
      <c r="J109" s="109">
        <f>J202</f>
        <v>0</v>
      </c>
      <c r="L109" s="106"/>
    </row>
    <row r="110" spans="2:12" s="9" customFormat="1" ht="19.899999999999999" customHeight="1">
      <c r="B110" s="106"/>
      <c r="D110" s="107" t="s">
        <v>103</v>
      </c>
      <c r="E110" s="108"/>
      <c r="F110" s="108"/>
      <c r="G110" s="108"/>
      <c r="H110" s="108"/>
      <c r="I110" s="108"/>
      <c r="J110" s="109">
        <f>J206</f>
        <v>0</v>
      </c>
      <c r="L110" s="106"/>
    </row>
    <row r="111" spans="2:12" s="9" customFormat="1" ht="19.899999999999999" customHeight="1">
      <c r="B111" s="106"/>
      <c r="D111" s="107" t="s">
        <v>104</v>
      </c>
      <c r="E111" s="108"/>
      <c r="F111" s="108"/>
      <c r="G111" s="108"/>
      <c r="H111" s="108"/>
      <c r="I111" s="108"/>
      <c r="J111" s="109">
        <f>J211</f>
        <v>0</v>
      </c>
      <c r="L111" s="106"/>
    </row>
    <row r="112" spans="2:12" s="9" customFormat="1" ht="19.899999999999999" customHeight="1">
      <c r="B112" s="106"/>
      <c r="D112" s="107" t="s">
        <v>105</v>
      </c>
      <c r="E112" s="108"/>
      <c r="F112" s="108"/>
      <c r="G112" s="108"/>
      <c r="H112" s="108"/>
      <c r="I112" s="108"/>
      <c r="J112" s="109">
        <f>J215</f>
        <v>0</v>
      </c>
      <c r="L112" s="106"/>
    </row>
    <row r="113" spans="2:12" s="1" customFormat="1" ht="21.75" customHeight="1">
      <c r="B113" s="28"/>
      <c r="L113" s="28"/>
    </row>
    <row r="114" spans="2:12" s="1" customFormat="1" ht="6.95" customHeight="1"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28"/>
    </row>
    <row r="118" spans="2:12" s="1" customFormat="1" ht="6.95" customHeight="1">
      <c r="B118" s="45"/>
      <c r="C118" s="46"/>
      <c r="D118" s="46"/>
      <c r="E118" s="46"/>
      <c r="F118" s="46"/>
      <c r="G118" s="46"/>
      <c r="H118" s="46"/>
      <c r="I118" s="46"/>
      <c r="J118" s="46"/>
      <c r="K118" s="46"/>
      <c r="L118" s="28"/>
    </row>
    <row r="119" spans="2:12" s="1" customFormat="1" ht="24.95" customHeight="1">
      <c r="B119" s="28"/>
      <c r="C119" s="17" t="s">
        <v>106</v>
      </c>
      <c r="L119" s="28"/>
    </row>
    <row r="120" spans="2:12" s="1" customFormat="1" ht="6.95" customHeight="1">
      <c r="B120" s="28"/>
      <c r="L120" s="28"/>
    </row>
    <row r="121" spans="2:12" s="1" customFormat="1" ht="12" customHeight="1">
      <c r="B121" s="28"/>
      <c r="C121" s="23" t="s">
        <v>15</v>
      </c>
      <c r="L121" s="28"/>
    </row>
    <row r="122" spans="2:12" s="1" customFormat="1" ht="26.25" customHeight="1">
      <c r="B122" s="28"/>
      <c r="E122" s="208" t="str">
        <f>E7</f>
        <v>PRVKY DROBNEJ ARCHITEKTÚRY A OSTATNEJ VÝBAVY PRE DOPRAVNÚ A CYKLO INFRAŠTRUKTÚRU - PRÍSTREŠOK MODUL - VARIANT B</v>
      </c>
      <c r="F122" s="209"/>
      <c r="G122" s="209"/>
      <c r="H122" s="209"/>
      <c r="L122" s="28"/>
    </row>
    <row r="123" spans="2:12" s="1" customFormat="1" ht="12" customHeight="1">
      <c r="B123" s="28"/>
      <c r="C123" s="23" t="s">
        <v>84</v>
      </c>
      <c r="L123" s="28"/>
    </row>
    <row r="124" spans="2:12" s="1" customFormat="1" ht="16.5" customHeight="1">
      <c r="B124" s="28"/>
      <c r="E124" s="188" t="str">
        <f>E9</f>
        <v>PRÍSTREŠOK MODUL - VARIANT B</v>
      </c>
      <c r="F124" s="210"/>
      <c r="G124" s="210"/>
      <c r="H124" s="210"/>
      <c r="L124" s="28"/>
    </row>
    <row r="125" spans="2:12" s="1" customFormat="1" ht="6.95" customHeight="1">
      <c r="B125" s="28"/>
      <c r="L125" s="28"/>
    </row>
    <row r="126" spans="2:12" s="1" customFormat="1" ht="12" customHeight="1">
      <c r="B126" s="28"/>
      <c r="C126" s="23" t="s">
        <v>18</v>
      </c>
      <c r="F126" s="21" t="str">
        <f>F12</f>
        <v xml:space="preserve"> </v>
      </c>
      <c r="I126" s="23" t="s">
        <v>20</v>
      </c>
      <c r="J126" s="51" t="str">
        <f>IF(J12="","",J12)</f>
        <v>9. 11. 2024</v>
      </c>
      <c r="L126" s="28"/>
    </row>
    <row r="127" spans="2:12" s="1" customFormat="1" ht="6.95" customHeight="1">
      <c r="B127" s="28"/>
      <c r="L127" s="28"/>
    </row>
    <row r="128" spans="2:12" s="1" customFormat="1" ht="54.4" customHeight="1">
      <c r="B128" s="28"/>
      <c r="C128" s="23" t="s">
        <v>22</v>
      </c>
      <c r="F128" s="21" t="str">
        <f>E15</f>
        <v>SÚC PSK, Jesenná 14, 080 05 Prešov</v>
      </c>
      <c r="I128" s="23" t="s">
        <v>28</v>
      </c>
      <c r="J128" s="26" t="str">
        <f>E21</f>
        <v>ŠTOFIRA ARCHITEKTI, s.r.o., Strojárska 2206, Snina</v>
      </c>
      <c r="L128" s="28"/>
    </row>
    <row r="129" spans="2:65" s="1" customFormat="1" ht="15.2" customHeight="1">
      <c r="B129" s="28"/>
      <c r="C129" s="23" t="s">
        <v>26</v>
      </c>
      <c r="F129" s="21" t="str">
        <f>IF(E18="","",E18)</f>
        <v>Vyplň údaj</v>
      </c>
      <c r="I129" s="23" t="s">
        <v>31</v>
      </c>
      <c r="J129" s="26" t="str">
        <f>E24</f>
        <v>Martin Kofira - KM</v>
      </c>
      <c r="L129" s="28"/>
    </row>
    <row r="130" spans="2:65" s="1" customFormat="1" ht="10.35" customHeight="1">
      <c r="B130" s="28"/>
      <c r="L130" s="28"/>
    </row>
    <row r="131" spans="2:65" s="10" customFormat="1" ht="29.25" customHeight="1">
      <c r="B131" s="110"/>
      <c r="C131" s="111" t="s">
        <v>107</v>
      </c>
      <c r="D131" s="112" t="s">
        <v>59</v>
      </c>
      <c r="E131" s="112" t="s">
        <v>55</v>
      </c>
      <c r="F131" s="112" t="s">
        <v>56</v>
      </c>
      <c r="G131" s="112" t="s">
        <v>108</v>
      </c>
      <c r="H131" s="112" t="s">
        <v>109</v>
      </c>
      <c r="I131" s="112" t="s">
        <v>110</v>
      </c>
      <c r="J131" s="113" t="s">
        <v>87</v>
      </c>
      <c r="K131" s="114" t="s">
        <v>111</v>
      </c>
      <c r="L131" s="110"/>
      <c r="M131" s="58" t="s">
        <v>1</v>
      </c>
      <c r="N131" s="59" t="s">
        <v>38</v>
      </c>
      <c r="O131" s="59" t="s">
        <v>112</v>
      </c>
      <c r="P131" s="59" t="s">
        <v>113</v>
      </c>
      <c r="Q131" s="59" t="s">
        <v>114</v>
      </c>
      <c r="R131" s="59" t="s">
        <v>115</v>
      </c>
      <c r="S131" s="59" t="s">
        <v>116</v>
      </c>
      <c r="T131" s="60" t="s">
        <v>117</v>
      </c>
    </row>
    <row r="132" spans="2:65" s="1" customFormat="1" ht="22.9" customHeight="1">
      <c r="B132" s="28"/>
      <c r="C132" s="63" t="s">
        <v>88</v>
      </c>
      <c r="J132" s="115">
        <f>BK132</f>
        <v>0</v>
      </c>
      <c r="L132" s="28"/>
      <c r="M132" s="61"/>
      <c r="N132" s="52"/>
      <c r="O132" s="52"/>
      <c r="P132" s="116">
        <f>P133+P165</f>
        <v>0</v>
      </c>
      <c r="Q132" s="52"/>
      <c r="R132" s="116">
        <f>R133+R165</f>
        <v>17.926733291040001</v>
      </c>
      <c r="S132" s="52"/>
      <c r="T132" s="117">
        <f>T133+T165</f>
        <v>0</v>
      </c>
      <c r="AT132" s="13" t="s">
        <v>73</v>
      </c>
      <c r="AU132" s="13" t="s">
        <v>89</v>
      </c>
      <c r="BK132" s="118">
        <f>BK133+BK165</f>
        <v>0</v>
      </c>
    </row>
    <row r="133" spans="2:65" s="11" customFormat="1" ht="25.9" customHeight="1">
      <c r="B133" s="119"/>
      <c r="D133" s="120" t="s">
        <v>73</v>
      </c>
      <c r="E133" s="121" t="s">
        <v>118</v>
      </c>
      <c r="F133" s="121" t="s">
        <v>119</v>
      </c>
      <c r="I133" s="122"/>
      <c r="J133" s="123">
        <f>BK133</f>
        <v>0</v>
      </c>
      <c r="L133" s="119"/>
      <c r="M133" s="124"/>
      <c r="P133" s="125">
        <f>P134+P143+P147+P151+P153+P155+P163</f>
        <v>0</v>
      </c>
      <c r="R133" s="125">
        <f>R134+R143+R147+R151+R153+R155+R163</f>
        <v>12.526762546800001</v>
      </c>
      <c r="T133" s="126">
        <f>T134+T143+T147+T151+T153+T155+T163</f>
        <v>0</v>
      </c>
      <c r="AR133" s="120" t="s">
        <v>81</v>
      </c>
      <c r="AT133" s="127" t="s">
        <v>73</v>
      </c>
      <c r="AU133" s="127" t="s">
        <v>74</v>
      </c>
      <c r="AY133" s="120" t="s">
        <v>120</v>
      </c>
      <c r="BK133" s="128">
        <f>BK134+BK143+BK147+BK151+BK153+BK155+BK163</f>
        <v>0</v>
      </c>
    </row>
    <row r="134" spans="2:65" s="11" customFormat="1" ht="22.9" customHeight="1">
      <c r="B134" s="119"/>
      <c r="D134" s="120" t="s">
        <v>73</v>
      </c>
      <c r="E134" s="129" t="s">
        <v>81</v>
      </c>
      <c r="F134" s="129" t="s">
        <v>121</v>
      </c>
      <c r="I134" s="122"/>
      <c r="J134" s="130">
        <f>BK134</f>
        <v>0</v>
      </c>
      <c r="L134" s="119"/>
      <c r="M134" s="124"/>
      <c r="P134" s="125">
        <f>SUM(P135:P142)</f>
        <v>0</v>
      </c>
      <c r="R134" s="125">
        <f>SUM(R135:R142)</f>
        <v>0</v>
      </c>
      <c r="T134" s="126">
        <f>SUM(T135:T142)</f>
        <v>0</v>
      </c>
      <c r="AR134" s="120" t="s">
        <v>81</v>
      </c>
      <c r="AT134" s="127" t="s">
        <v>73</v>
      </c>
      <c r="AU134" s="127" t="s">
        <v>81</v>
      </c>
      <c r="AY134" s="120" t="s">
        <v>120</v>
      </c>
      <c r="BK134" s="128">
        <f>SUM(BK135:BK142)</f>
        <v>0</v>
      </c>
    </row>
    <row r="135" spans="2:65" s="1" customFormat="1" ht="33" customHeight="1">
      <c r="B135" s="131"/>
      <c r="C135" s="132" t="s">
        <v>81</v>
      </c>
      <c r="D135" s="132" t="s">
        <v>122</v>
      </c>
      <c r="E135" s="133" t="s">
        <v>123</v>
      </c>
      <c r="F135" s="134" t="s">
        <v>124</v>
      </c>
      <c r="G135" s="135" t="s">
        <v>125</v>
      </c>
      <c r="H135" s="136">
        <v>2.976</v>
      </c>
      <c r="I135" s="137"/>
      <c r="J135" s="138">
        <f t="shared" ref="J135:J142" si="0">ROUND(I135*H135,2)</f>
        <v>0</v>
      </c>
      <c r="K135" s="139"/>
      <c r="L135" s="28"/>
      <c r="M135" s="140" t="s">
        <v>1</v>
      </c>
      <c r="N135" s="141" t="s">
        <v>40</v>
      </c>
      <c r="P135" s="142">
        <f t="shared" ref="P135:P142" si="1">O135*H135</f>
        <v>0</v>
      </c>
      <c r="Q135" s="142">
        <v>0</v>
      </c>
      <c r="R135" s="142">
        <f t="shared" ref="R135:R142" si="2">Q135*H135</f>
        <v>0</v>
      </c>
      <c r="S135" s="142">
        <v>0</v>
      </c>
      <c r="T135" s="143">
        <f t="shared" ref="T135:T142" si="3">S135*H135</f>
        <v>0</v>
      </c>
      <c r="AR135" s="144" t="s">
        <v>126</v>
      </c>
      <c r="AT135" s="144" t="s">
        <v>122</v>
      </c>
      <c r="AU135" s="144" t="s">
        <v>127</v>
      </c>
      <c r="AY135" s="13" t="s">
        <v>120</v>
      </c>
      <c r="BE135" s="145">
        <f t="shared" ref="BE135:BE142" si="4">IF(N135="základná",J135,0)</f>
        <v>0</v>
      </c>
      <c r="BF135" s="145">
        <f t="shared" ref="BF135:BF142" si="5">IF(N135="znížená",J135,0)</f>
        <v>0</v>
      </c>
      <c r="BG135" s="145">
        <f t="shared" ref="BG135:BG142" si="6">IF(N135="zákl. prenesená",J135,0)</f>
        <v>0</v>
      </c>
      <c r="BH135" s="145">
        <f t="shared" ref="BH135:BH142" si="7">IF(N135="zníž. prenesená",J135,0)</f>
        <v>0</v>
      </c>
      <c r="BI135" s="145">
        <f t="shared" ref="BI135:BI142" si="8">IF(N135="nulová",J135,0)</f>
        <v>0</v>
      </c>
      <c r="BJ135" s="13" t="s">
        <v>127</v>
      </c>
      <c r="BK135" s="145">
        <f t="shared" ref="BK135:BK142" si="9">ROUND(I135*H135,2)</f>
        <v>0</v>
      </c>
      <c r="BL135" s="13" t="s">
        <v>126</v>
      </c>
      <c r="BM135" s="144" t="s">
        <v>128</v>
      </c>
    </row>
    <row r="136" spans="2:65" s="1" customFormat="1" ht="21.75" customHeight="1">
      <c r="B136" s="131"/>
      <c r="C136" s="132" t="s">
        <v>127</v>
      </c>
      <c r="D136" s="132" t="s">
        <v>122</v>
      </c>
      <c r="E136" s="133" t="s">
        <v>129</v>
      </c>
      <c r="F136" s="134" t="s">
        <v>130</v>
      </c>
      <c r="G136" s="135" t="s">
        <v>125</v>
      </c>
      <c r="H136" s="136">
        <v>1.52</v>
      </c>
      <c r="I136" s="137"/>
      <c r="J136" s="138">
        <f t="shared" si="0"/>
        <v>0</v>
      </c>
      <c r="K136" s="139"/>
      <c r="L136" s="28"/>
      <c r="M136" s="140" t="s">
        <v>1</v>
      </c>
      <c r="N136" s="141" t="s">
        <v>40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126</v>
      </c>
      <c r="AT136" s="144" t="s">
        <v>122</v>
      </c>
      <c r="AU136" s="144" t="s">
        <v>127</v>
      </c>
      <c r="AY136" s="13" t="s">
        <v>120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3" t="s">
        <v>127</v>
      </c>
      <c r="BK136" s="145">
        <f t="shared" si="9"/>
        <v>0</v>
      </c>
      <c r="BL136" s="13" t="s">
        <v>126</v>
      </c>
      <c r="BM136" s="144" t="s">
        <v>131</v>
      </c>
    </row>
    <row r="137" spans="2:65" s="1" customFormat="1" ht="24.2" customHeight="1">
      <c r="B137" s="131"/>
      <c r="C137" s="132" t="s">
        <v>132</v>
      </c>
      <c r="D137" s="132" t="s">
        <v>122</v>
      </c>
      <c r="E137" s="133" t="s">
        <v>133</v>
      </c>
      <c r="F137" s="134" t="s">
        <v>134</v>
      </c>
      <c r="G137" s="135" t="s">
        <v>125</v>
      </c>
      <c r="H137" s="136">
        <v>0.45600000000000002</v>
      </c>
      <c r="I137" s="137"/>
      <c r="J137" s="138">
        <f t="shared" si="0"/>
        <v>0</v>
      </c>
      <c r="K137" s="139"/>
      <c r="L137" s="28"/>
      <c r="M137" s="140" t="s">
        <v>1</v>
      </c>
      <c r="N137" s="141" t="s">
        <v>40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126</v>
      </c>
      <c r="AT137" s="144" t="s">
        <v>122</v>
      </c>
      <c r="AU137" s="144" t="s">
        <v>127</v>
      </c>
      <c r="AY137" s="13" t="s">
        <v>120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3" t="s">
        <v>127</v>
      </c>
      <c r="BK137" s="145">
        <f t="shared" si="9"/>
        <v>0</v>
      </c>
      <c r="BL137" s="13" t="s">
        <v>126</v>
      </c>
      <c r="BM137" s="144" t="s">
        <v>135</v>
      </c>
    </row>
    <row r="138" spans="2:65" s="1" customFormat="1" ht="33" customHeight="1">
      <c r="B138" s="131"/>
      <c r="C138" s="132" t="s">
        <v>126</v>
      </c>
      <c r="D138" s="132" t="s">
        <v>122</v>
      </c>
      <c r="E138" s="133" t="s">
        <v>136</v>
      </c>
      <c r="F138" s="134" t="s">
        <v>137</v>
      </c>
      <c r="G138" s="135" t="s">
        <v>125</v>
      </c>
      <c r="H138" s="136">
        <v>1.52</v>
      </c>
      <c r="I138" s="137"/>
      <c r="J138" s="138">
        <f t="shared" si="0"/>
        <v>0</v>
      </c>
      <c r="K138" s="139"/>
      <c r="L138" s="28"/>
      <c r="M138" s="140" t="s">
        <v>1</v>
      </c>
      <c r="N138" s="141" t="s">
        <v>40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126</v>
      </c>
      <c r="AT138" s="144" t="s">
        <v>122</v>
      </c>
      <c r="AU138" s="144" t="s">
        <v>127</v>
      </c>
      <c r="AY138" s="13" t="s">
        <v>120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3" t="s">
        <v>127</v>
      </c>
      <c r="BK138" s="145">
        <f t="shared" si="9"/>
        <v>0</v>
      </c>
      <c r="BL138" s="13" t="s">
        <v>126</v>
      </c>
      <c r="BM138" s="144" t="s">
        <v>138</v>
      </c>
    </row>
    <row r="139" spans="2:65" s="1" customFormat="1" ht="37.9" customHeight="1">
      <c r="B139" s="131"/>
      <c r="C139" s="132" t="s">
        <v>139</v>
      </c>
      <c r="D139" s="132" t="s">
        <v>122</v>
      </c>
      <c r="E139" s="133" t="s">
        <v>140</v>
      </c>
      <c r="F139" s="134" t="s">
        <v>141</v>
      </c>
      <c r="G139" s="135" t="s">
        <v>125</v>
      </c>
      <c r="H139" s="136">
        <v>41.04</v>
      </c>
      <c r="I139" s="137"/>
      <c r="J139" s="138">
        <f t="shared" si="0"/>
        <v>0</v>
      </c>
      <c r="K139" s="139"/>
      <c r="L139" s="28"/>
      <c r="M139" s="140" t="s">
        <v>1</v>
      </c>
      <c r="N139" s="141" t="s">
        <v>40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126</v>
      </c>
      <c r="AT139" s="144" t="s">
        <v>122</v>
      </c>
      <c r="AU139" s="144" t="s">
        <v>127</v>
      </c>
      <c r="AY139" s="13" t="s">
        <v>120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3" t="s">
        <v>127</v>
      </c>
      <c r="BK139" s="145">
        <f t="shared" si="9"/>
        <v>0</v>
      </c>
      <c r="BL139" s="13" t="s">
        <v>126</v>
      </c>
      <c r="BM139" s="144" t="s">
        <v>142</v>
      </c>
    </row>
    <row r="140" spans="2:65" s="1" customFormat="1" ht="16.5" customHeight="1">
      <c r="B140" s="131"/>
      <c r="C140" s="132" t="s">
        <v>143</v>
      </c>
      <c r="D140" s="132" t="s">
        <v>122</v>
      </c>
      <c r="E140" s="133" t="s">
        <v>144</v>
      </c>
      <c r="F140" s="134" t="s">
        <v>145</v>
      </c>
      <c r="G140" s="135" t="s">
        <v>125</v>
      </c>
      <c r="H140" s="136">
        <v>1.52</v>
      </c>
      <c r="I140" s="137"/>
      <c r="J140" s="138">
        <f t="shared" si="0"/>
        <v>0</v>
      </c>
      <c r="K140" s="139"/>
      <c r="L140" s="28"/>
      <c r="M140" s="140" t="s">
        <v>1</v>
      </c>
      <c r="N140" s="141" t="s">
        <v>40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126</v>
      </c>
      <c r="AT140" s="144" t="s">
        <v>122</v>
      </c>
      <c r="AU140" s="144" t="s">
        <v>127</v>
      </c>
      <c r="AY140" s="13" t="s">
        <v>120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3" t="s">
        <v>127</v>
      </c>
      <c r="BK140" s="145">
        <f t="shared" si="9"/>
        <v>0</v>
      </c>
      <c r="BL140" s="13" t="s">
        <v>126</v>
      </c>
      <c r="BM140" s="144" t="s">
        <v>146</v>
      </c>
    </row>
    <row r="141" spans="2:65" s="1" customFormat="1" ht="16.5" customHeight="1">
      <c r="B141" s="131"/>
      <c r="C141" s="132" t="s">
        <v>147</v>
      </c>
      <c r="D141" s="132" t="s">
        <v>122</v>
      </c>
      <c r="E141" s="133" t="s">
        <v>148</v>
      </c>
      <c r="F141" s="134" t="s">
        <v>149</v>
      </c>
      <c r="G141" s="135" t="s">
        <v>125</v>
      </c>
      <c r="H141" s="136">
        <v>1.52</v>
      </c>
      <c r="I141" s="137"/>
      <c r="J141" s="138">
        <f t="shared" si="0"/>
        <v>0</v>
      </c>
      <c r="K141" s="139"/>
      <c r="L141" s="28"/>
      <c r="M141" s="140" t="s">
        <v>1</v>
      </c>
      <c r="N141" s="141" t="s">
        <v>40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126</v>
      </c>
      <c r="AT141" s="144" t="s">
        <v>122</v>
      </c>
      <c r="AU141" s="144" t="s">
        <v>127</v>
      </c>
      <c r="AY141" s="13" t="s">
        <v>120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3" t="s">
        <v>127</v>
      </c>
      <c r="BK141" s="145">
        <f t="shared" si="9"/>
        <v>0</v>
      </c>
      <c r="BL141" s="13" t="s">
        <v>126</v>
      </c>
      <c r="BM141" s="144" t="s">
        <v>150</v>
      </c>
    </row>
    <row r="142" spans="2:65" s="1" customFormat="1" ht="24.2" customHeight="1">
      <c r="B142" s="131"/>
      <c r="C142" s="132" t="s">
        <v>151</v>
      </c>
      <c r="D142" s="132" t="s">
        <v>122</v>
      </c>
      <c r="E142" s="133" t="s">
        <v>152</v>
      </c>
      <c r="F142" s="134" t="s">
        <v>153</v>
      </c>
      <c r="G142" s="135" t="s">
        <v>154</v>
      </c>
      <c r="H142" s="136">
        <v>2.5379999999999998</v>
      </c>
      <c r="I142" s="137"/>
      <c r="J142" s="138">
        <f t="shared" si="0"/>
        <v>0</v>
      </c>
      <c r="K142" s="139"/>
      <c r="L142" s="28"/>
      <c r="M142" s="140" t="s">
        <v>1</v>
      </c>
      <c r="N142" s="141" t="s">
        <v>40</v>
      </c>
      <c r="P142" s="142">
        <f t="shared" si="1"/>
        <v>0</v>
      </c>
      <c r="Q142" s="142">
        <v>0</v>
      </c>
      <c r="R142" s="142">
        <f t="shared" si="2"/>
        <v>0</v>
      </c>
      <c r="S142" s="142">
        <v>0</v>
      </c>
      <c r="T142" s="143">
        <f t="shared" si="3"/>
        <v>0</v>
      </c>
      <c r="AR142" s="144" t="s">
        <v>126</v>
      </c>
      <c r="AT142" s="144" t="s">
        <v>122</v>
      </c>
      <c r="AU142" s="144" t="s">
        <v>127</v>
      </c>
      <c r="AY142" s="13" t="s">
        <v>120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3" t="s">
        <v>127</v>
      </c>
      <c r="BK142" s="145">
        <f t="shared" si="9"/>
        <v>0</v>
      </c>
      <c r="BL142" s="13" t="s">
        <v>126</v>
      </c>
      <c r="BM142" s="144" t="s">
        <v>155</v>
      </c>
    </row>
    <row r="143" spans="2:65" s="11" customFormat="1" ht="22.9" customHeight="1">
      <c r="B143" s="119"/>
      <c r="D143" s="120" t="s">
        <v>73</v>
      </c>
      <c r="E143" s="129" t="s">
        <v>127</v>
      </c>
      <c r="F143" s="129" t="s">
        <v>156</v>
      </c>
      <c r="I143" s="122"/>
      <c r="J143" s="130">
        <f>BK143</f>
        <v>0</v>
      </c>
      <c r="L143" s="119"/>
      <c r="M143" s="124"/>
      <c r="P143" s="125">
        <f>SUM(P144:P146)</f>
        <v>0</v>
      </c>
      <c r="R143" s="125">
        <f>SUM(R144:R146)</f>
        <v>2.6130431999999999</v>
      </c>
      <c r="T143" s="126">
        <f>SUM(T144:T146)</f>
        <v>0</v>
      </c>
      <c r="AR143" s="120" t="s">
        <v>81</v>
      </c>
      <c r="AT143" s="127" t="s">
        <v>73</v>
      </c>
      <c r="AU143" s="127" t="s">
        <v>81</v>
      </c>
      <c r="AY143" s="120" t="s">
        <v>120</v>
      </c>
      <c r="BK143" s="128">
        <f>SUM(BK144:BK146)</f>
        <v>0</v>
      </c>
    </row>
    <row r="144" spans="2:65" s="1" customFormat="1" ht="33" customHeight="1">
      <c r="B144" s="131"/>
      <c r="C144" s="132" t="s">
        <v>157</v>
      </c>
      <c r="D144" s="132" t="s">
        <v>122</v>
      </c>
      <c r="E144" s="133" t="s">
        <v>158</v>
      </c>
      <c r="F144" s="134" t="s">
        <v>159</v>
      </c>
      <c r="G144" s="135" t="s">
        <v>160</v>
      </c>
      <c r="H144" s="136">
        <v>19.84</v>
      </c>
      <c r="I144" s="137"/>
      <c r="J144" s="138">
        <f>ROUND(I144*H144,2)</f>
        <v>0</v>
      </c>
      <c r="K144" s="139"/>
      <c r="L144" s="28"/>
      <c r="M144" s="140" t="s">
        <v>1</v>
      </c>
      <c r="N144" s="141" t="s">
        <v>40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126</v>
      </c>
      <c r="AT144" s="144" t="s">
        <v>122</v>
      </c>
      <c r="AU144" s="144" t="s">
        <v>127</v>
      </c>
      <c r="AY144" s="13" t="s">
        <v>120</v>
      </c>
      <c r="BE144" s="145">
        <f>IF(N144="základná",J144,0)</f>
        <v>0</v>
      </c>
      <c r="BF144" s="145">
        <f>IF(N144="znížená",J144,0)</f>
        <v>0</v>
      </c>
      <c r="BG144" s="145">
        <f>IF(N144="zákl. prenesená",J144,0)</f>
        <v>0</v>
      </c>
      <c r="BH144" s="145">
        <f>IF(N144="zníž. prenesená",J144,0)</f>
        <v>0</v>
      </c>
      <c r="BI144" s="145">
        <f>IF(N144="nulová",J144,0)</f>
        <v>0</v>
      </c>
      <c r="BJ144" s="13" t="s">
        <v>127</v>
      </c>
      <c r="BK144" s="145">
        <f>ROUND(I144*H144,2)</f>
        <v>0</v>
      </c>
      <c r="BL144" s="13" t="s">
        <v>126</v>
      </c>
      <c r="BM144" s="144" t="s">
        <v>161</v>
      </c>
    </row>
    <row r="145" spans="2:65" s="1" customFormat="1" ht="24.2" customHeight="1">
      <c r="B145" s="131"/>
      <c r="C145" s="132" t="s">
        <v>162</v>
      </c>
      <c r="D145" s="132" t="s">
        <v>122</v>
      </c>
      <c r="E145" s="133" t="s">
        <v>163</v>
      </c>
      <c r="F145" s="134" t="s">
        <v>164</v>
      </c>
      <c r="G145" s="135" t="s">
        <v>125</v>
      </c>
      <c r="H145" s="136">
        <v>0.16</v>
      </c>
      <c r="I145" s="137"/>
      <c r="J145" s="138">
        <f>ROUND(I145*H145,2)</f>
        <v>0</v>
      </c>
      <c r="K145" s="139"/>
      <c r="L145" s="28"/>
      <c r="M145" s="140" t="s">
        <v>1</v>
      </c>
      <c r="N145" s="141" t="s">
        <v>40</v>
      </c>
      <c r="P145" s="142">
        <f>O145*H145</f>
        <v>0</v>
      </c>
      <c r="Q145" s="142">
        <v>2.0699999999999998</v>
      </c>
      <c r="R145" s="142">
        <f>Q145*H145</f>
        <v>0.33119999999999999</v>
      </c>
      <c r="S145" s="142">
        <v>0</v>
      </c>
      <c r="T145" s="143">
        <f>S145*H145</f>
        <v>0</v>
      </c>
      <c r="AR145" s="144" t="s">
        <v>126</v>
      </c>
      <c r="AT145" s="144" t="s">
        <v>122</v>
      </c>
      <c r="AU145" s="144" t="s">
        <v>127</v>
      </c>
      <c r="AY145" s="13" t="s">
        <v>120</v>
      </c>
      <c r="BE145" s="145">
        <f>IF(N145="základná",J145,0)</f>
        <v>0</v>
      </c>
      <c r="BF145" s="145">
        <f>IF(N145="znížená",J145,0)</f>
        <v>0</v>
      </c>
      <c r="BG145" s="145">
        <f>IF(N145="zákl. prenesená",J145,0)</f>
        <v>0</v>
      </c>
      <c r="BH145" s="145">
        <f>IF(N145="zníž. prenesená",J145,0)</f>
        <v>0</v>
      </c>
      <c r="BI145" s="145">
        <f>IF(N145="nulová",J145,0)</f>
        <v>0</v>
      </c>
      <c r="BJ145" s="13" t="s">
        <v>127</v>
      </c>
      <c r="BK145" s="145">
        <f>ROUND(I145*H145,2)</f>
        <v>0</v>
      </c>
      <c r="BL145" s="13" t="s">
        <v>126</v>
      </c>
      <c r="BM145" s="144" t="s">
        <v>165</v>
      </c>
    </row>
    <row r="146" spans="2:65" s="1" customFormat="1" ht="16.5" customHeight="1">
      <c r="B146" s="131"/>
      <c r="C146" s="132" t="s">
        <v>166</v>
      </c>
      <c r="D146" s="132" t="s">
        <v>122</v>
      </c>
      <c r="E146" s="133" t="s">
        <v>167</v>
      </c>
      <c r="F146" s="134" t="s">
        <v>168</v>
      </c>
      <c r="G146" s="135" t="s">
        <v>125</v>
      </c>
      <c r="H146" s="136">
        <v>1.04</v>
      </c>
      <c r="I146" s="137"/>
      <c r="J146" s="138">
        <f>ROUND(I146*H146,2)</f>
        <v>0</v>
      </c>
      <c r="K146" s="139"/>
      <c r="L146" s="28"/>
      <c r="M146" s="140" t="s">
        <v>1</v>
      </c>
      <c r="N146" s="141" t="s">
        <v>40</v>
      </c>
      <c r="P146" s="142">
        <f>O146*H146</f>
        <v>0</v>
      </c>
      <c r="Q146" s="142">
        <v>2.19408</v>
      </c>
      <c r="R146" s="142">
        <f>Q146*H146</f>
        <v>2.2818432</v>
      </c>
      <c r="S146" s="142">
        <v>0</v>
      </c>
      <c r="T146" s="143">
        <f>S146*H146</f>
        <v>0</v>
      </c>
      <c r="AR146" s="144" t="s">
        <v>126</v>
      </c>
      <c r="AT146" s="144" t="s">
        <v>122</v>
      </c>
      <c r="AU146" s="144" t="s">
        <v>127</v>
      </c>
      <c r="AY146" s="13" t="s">
        <v>120</v>
      </c>
      <c r="BE146" s="145">
        <f>IF(N146="základná",J146,0)</f>
        <v>0</v>
      </c>
      <c r="BF146" s="145">
        <f>IF(N146="znížená",J146,0)</f>
        <v>0</v>
      </c>
      <c r="BG146" s="145">
        <f>IF(N146="zákl. prenesená",J146,0)</f>
        <v>0</v>
      </c>
      <c r="BH146" s="145">
        <f>IF(N146="zníž. prenesená",J146,0)</f>
        <v>0</v>
      </c>
      <c r="BI146" s="145">
        <f>IF(N146="nulová",J146,0)</f>
        <v>0</v>
      </c>
      <c r="BJ146" s="13" t="s">
        <v>127</v>
      </c>
      <c r="BK146" s="145">
        <f>ROUND(I146*H146,2)</f>
        <v>0</v>
      </c>
      <c r="BL146" s="13" t="s">
        <v>126</v>
      </c>
      <c r="BM146" s="144" t="s">
        <v>169</v>
      </c>
    </row>
    <row r="147" spans="2:65" s="11" customFormat="1" ht="22.9" customHeight="1">
      <c r="B147" s="119"/>
      <c r="D147" s="120" t="s">
        <v>73</v>
      </c>
      <c r="E147" s="129" t="s">
        <v>132</v>
      </c>
      <c r="F147" s="129" t="s">
        <v>170</v>
      </c>
      <c r="I147" s="122"/>
      <c r="J147" s="130">
        <f>BK147</f>
        <v>0</v>
      </c>
      <c r="L147" s="119"/>
      <c r="M147" s="124"/>
      <c r="P147" s="125">
        <f>SUM(P148:P150)</f>
        <v>0</v>
      </c>
      <c r="R147" s="125">
        <f>SUM(R148:R150)</f>
        <v>0.33872611800000002</v>
      </c>
      <c r="T147" s="126">
        <f>SUM(T148:T150)</f>
        <v>0</v>
      </c>
      <c r="AR147" s="120" t="s">
        <v>81</v>
      </c>
      <c r="AT147" s="127" t="s">
        <v>73</v>
      </c>
      <c r="AU147" s="127" t="s">
        <v>81</v>
      </c>
      <c r="AY147" s="120" t="s">
        <v>120</v>
      </c>
      <c r="BK147" s="128">
        <f>SUM(BK148:BK150)</f>
        <v>0</v>
      </c>
    </row>
    <row r="148" spans="2:65" s="1" customFormat="1" ht="33" customHeight="1">
      <c r="B148" s="131"/>
      <c r="C148" s="132" t="s">
        <v>171</v>
      </c>
      <c r="D148" s="132" t="s">
        <v>122</v>
      </c>
      <c r="E148" s="133" t="s">
        <v>172</v>
      </c>
      <c r="F148" s="134" t="s">
        <v>173</v>
      </c>
      <c r="G148" s="135" t="s">
        <v>125</v>
      </c>
      <c r="H148" s="136">
        <v>0.09</v>
      </c>
      <c r="I148" s="137"/>
      <c r="J148" s="138">
        <f>ROUND(I148*H148,2)</f>
        <v>0</v>
      </c>
      <c r="K148" s="139"/>
      <c r="L148" s="28"/>
      <c r="M148" s="140" t="s">
        <v>1</v>
      </c>
      <c r="N148" s="141" t="s">
        <v>40</v>
      </c>
      <c r="P148" s="142">
        <f>O148*H148</f>
        <v>0</v>
      </c>
      <c r="Q148" s="142">
        <v>2.0542681200000001</v>
      </c>
      <c r="R148" s="142">
        <f>Q148*H148</f>
        <v>0.18488413080000002</v>
      </c>
      <c r="S148" s="142">
        <v>0</v>
      </c>
      <c r="T148" s="143">
        <f>S148*H148</f>
        <v>0</v>
      </c>
      <c r="AR148" s="144" t="s">
        <v>126</v>
      </c>
      <c r="AT148" s="144" t="s">
        <v>122</v>
      </c>
      <c r="AU148" s="144" t="s">
        <v>127</v>
      </c>
      <c r="AY148" s="13" t="s">
        <v>120</v>
      </c>
      <c r="BE148" s="145">
        <f>IF(N148="základná",J148,0)</f>
        <v>0</v>
      </c>
      <c r="BF148" s="145">
        <f>IF(N148="znížená",J148,0)</f>
        <v>0</v>
      </c>
      <c r="BG148" s="145">
        <f>IF(N148="zákl. prenesená",J148,0)</f>
        <v>0</v>
      </c>
      <c r="BH148" s="145">
        <f>IF(N148="zníž. prenesená",J148,0)</f>
        <v>0</v>
      </c>
      <c r="BI148" s="145">
        <f>IF(N148="nulová",J148,0)</f>
        <v>0</v>
      </c>
      <c r="BJ148" s="13" t="s">
        <v>127</v>
      </c>
      <c r="BK148" s="145">
        <f>ROUND(I148*H148,2)</f>
        <v>0</v>
      </c>
      <c r="BL148" s="13" t="s">
        <v>126</v>
      </c>
      <c r="BM148" s="144" t="s">
        <v>174</v>
      </c>
    </row>
    <row r="149" spans="2:65" s="1" customFormat="1" ht="33" customHeight="1">
      <c r="B149" s="131"/>
      <c r="C149" s="132" t="s">
        <v>175</v>
      </c>
      <c r="D149" s="132" t="s">
        <v>122</v>
      </c>
      <c r="E149" s="133" t="s">
        <v>176</v>
      </c>
      <c r="F149" s="134" t="s">
        <v>177</v>
      </c>
      <c r="G149" s="135" t="s">
        <v>125</v>
      </c>
      <c r="H149" s="136">
        <v>0.06</v>
      </c>
      <c r="I149" s="137"/>
      <c r="J149" s="138">
        <f>ROUND(I149*H149,2)</f>
        <v>0</v>
      </c>
      <c r="K149" s="139"/>
      <c r="L149" s="28"/>
      <c r="M149" s="140" t="s">
        <v>1</v>
      </c>
      <c r="N149" s="141" t="s">
        <v>40</v>
      </c>
      <c r="P149" s="142">
        <f>O149*H149</f>
        <v>0</v>
      </c>
      <c r="Q149" s="142">
        <v>2.0542681200000001</v>
      </c>
      <c r="R149" s="142">
        <f>Q149*H149</f>
        <v>0.1232560872</v>
      </c>
      <c r="S149" s="142">
        <v>0</v>
      </c>
      <c r="T149" s="143">
        <f>S149*H149</f>
        <v>0</v>
      </c>
      <c r="AR149" s="144" t="s">
        <v>126</v>
      </c>
      <c r="AT149" s="144" t="s">
        <v>122</v>
      </c>
      <c r="AU149" s="144" t="s">
        <v>127</v>
      </c>
      <c r="AY149" s="13" t="s">
        <v>120</v>
      </c>
      <c r="BE149" s="145">
        <f>IF(N149="základná",J149,0)</f>
        <v>0</v>
      </c>
      <c r="BF149" s="145">
        <f>IF(N149="znížená",J149,0)</f>
        <v>0</v>
      </c>
      <c r="BG149" s="145">
        <f>IF(N149="zákl. prenesená",J149,0)</f>
        <v>0</v>
      </c>
      <c r="BH149" s="145">
        <f>IF(N149="zníž. prenesená",J149,0)</f>
        <v>0</v>
      </c>
      <c r="BI149" s="145">
        <f>IF(N149="nulová",J149,0)</f>
        <v>0</v>
      </c>
      <c r="BJ149" s="13" t="s">
        <v>127</v>
      </c>
      <c r="BK149" s="145">
        <f>ROUND(I149*H149,2)</f>
        <v>0</v>
      </c>
      <c r="BL149" s="13" t="s">
        <v>126</v>
      </c>
      <c r="BM149" s="144" t="s">
        <v>178</v>
      </c>
    </row>
    <row r="150" spans="2:65" s="1" customFormat="1" ht="24.2" customHeight="1">
      <c r="B150" s="131"/>
      <c r="C150" s="132" t="s">
        <v>179</v>
      </c>
      <c r="D150" s="132" t="s">
        <v>122</v>
      </c>
      <c r="E150" s="133" t="s">
        <v>180</v>
      </c>
      <c r="F150" s="134" t="s">
        <v>181</v>
      </c>
      <c r="G150" s="135" t="s">
        <v>154</v>
      </c>
      <c r="H150" s="136">
        <v>0.03</v>
      </c>
      <c r="I150" s="137"/>
      <c r="J150" s="138">
        <f>ROUND(I150*H150,2)</f>
        <v>0</v>
      </c>
      <c r="K150" s="139"/>
      <c r="L150" s="28"/>
      <c r="M150" s="140" t="s">
        <v>1</v>
      </c>
      <c r="N150" s="141" t="s">
        <v>40</v>
      </c>
      <c r="P150" s="142">
        <f>O150*H150</f>
        <v>0</v>
      </c>
      <c r="Q150" s="142">
        <v>1.01953</v>
      </c>
      <c r="R150" s="142">
        <f>Q150*H150</f>
        <v>3.0585899999999999E-2</v>
      </c>
      <c r="S150" s="142">
        <v>0</v>
      </c>
      <c r="T150" s="143">
        <f>S150*H150</f>
        <v>0</v>
      </c>
      <c r="AR150" s="144" t="s">
        <v>126</v>
      </c>
      <c r="AT150" s="144" t="s">
        <v>122</v>
      </c>
      <c r="AU150" s="144" t="s">
        <v>127</v>
      </c>
      <c r="AY150" s="13" t="s">
        <v>120</v>
      </c>
      <c r="BE150" s="145">
        <f>IF(N150="základná",J150,0)</f>
        <v>0</v>
      </c>
      <c r="BF150" s="145">
        <f>IF(N150="znížená",J150,0)</f>
        <v>0</v>
      </c>
      <c r="BG150" s="145">
        <f>IF(N150="zákl. prenesená",J150,0)</f>
        <v>0</v>
      </c>
      <c r="BH150" s="145">
        <f>IF(N150="zníž. prenesená",J150,0)</f>
        <v>0</v>
      </c>
      <c r="BI150" s="145">
        <f>IF(N150="nulová",J150,0)</f>
        <v>0</v>
      </c>
      <c r="BJ150" s="13" t="s">
        <v>127</v>
      </c>
      <c r="BK150" s="145">
        <f>ROUND(I150*H150,2)</f>
        <v>0</v>
      </c>
      <c r="BL150" s="13" t="s">
        <v>126</v>
      </c>
      <c r="BM150" s="144" t="s">
        <v>182</v>
      </c>
    </row>
    <row r="151" spans="2:65" s="11" customFormat="1" ht="22.9" customHeight="1">
      <c r="B151" s="119"/>
      <c r="D151" s="120" t="s">
        <v>73</v>
      </c>
      <c r="E151" s="129" t="s">
        <v>139</v>
      </c>
      <c r="F151" s="129" t="s">
        <v>183</v>
      </c>
      <c r="I151" s="122"/>
      <c r="J151" s="130">
        <f>BK151</f>
        <v>0</v>
      </c>
      <c r="L151" s="119"/>
      <c r="M151" s="124"/>
      <c r="P151" s="125">
        <f>P152</f>
        <v>0</v>
      </c>
      <c r="R151" s="125">
        <f>R152</f>
        <v>5.5540096000000005</v>
      </c>
      <c r="T151" s="126">
        <f>T152</f>
        <v>0</v>
      </c>
      <c r="AR151" s="120" t="s">
        <v>81</v>
      </c>
      <c r="AT151" s="127" t="s">
        <v>73</v>
      </c>
      <c r="AU151" s="127" t="s">
        <v>81</v>
      </c>
      <c r="AY151" s="120" t="s">
        <v>120</v>
      </c>
      <c r="BK151" s="128">
        <f>BK152</f>
        <v>0</v>
      </c>
    </row>
    <row r="152" spans="2:65" s="1" customFormat="1" ht="24.2" customHeight="1">
      <c r="B152" s="131"/>
      <c r="C152" s="132" t="s">
        <v>184</v>
      </c>
      <c r="D152" s="132" t="s">
        <v>122</v>
      </c>
      <c r="E152" s="133" t="s">
        <v>185</v>
      </c>
      <c r="F152" s="134" t="s">
        <v>186</v>
      </c>
      <c r="G152" s="135" t="s">
        <v>160</v>
      </c>
      <c r="H152" s="136">
        <v>19.84</v>
      </c>
      <c r="I152" s="137"/>
      <c r="J152" s="138">
        <f>ROUND(I152*H152,2)</f>
        <v>0</v>
      </c>
      <c r="K152" s="139"/>
      <c r="L152" s="28"/>
      <c r="M152" s="140" t="s">
        <v>1</v>
      </c>
      <c r="N152" s="141" t="s">
        <v>40</v>
      </c>
      <c r="P152" s="142">
        <f>O152*H152</f>
        <v>0</v>
      </c>
      <c r="Q152" s="142">
        <v>0.27994000000000002</v>
      </c>
      <c r="R152" s="142">
        <f>Q152*H152</f>
        <v>5.5540096000000005</v>
      </c>
      <c r="S152" s="142">
        <v>0</v>
      </c>
      <c r="T152" s="143">
        <f>S152*H152</f>
        <v>0</v>
      </c>
      <c r="AR152" s="144" t="s">
        <v>126</v>
      </c>
      <c r="AT152" s="144" t="s">
        <v>122</v>
      </c>
      <c r="AU152" s="144" t="s">
        <v>127</v>
      </c>
      <c r="AY152" s="13" t="s">
        <v>120</v>
      </c>
      <c r="BE152" s="145">
        <f>IF(N152="základná",J152,0)</f>
        <v>0</v>
      </c>
      <c r="BF152" s="145">
        <f>IF(N152="znížená",J152,0)</f>
        <v>0</v>
      </c>
      <c r="BG152" s="145">
        <f>IF(N152="zákl. prenesená",J152,0)</f>
        <v>0</v>
      </c>
      <c r="BH152" s="145">
        <f>IF(N152="zníž. prenesená",J152,0)</f>
        <v>0</v>
      </c>
      <c r="BI152" s="145">
        <f>IF(N152="nulová",J152,0)</f>
        <v>0</v>
      </c>
      <c r="BJ152" s="13" t="s">
        <v>127</v>
      </c>
      <c r="BK152" s="145">
        <f>ROUND(I152*H152,2)</f>
        <v>0</v>
      </c>
      <c r="BL152" s="13" t="s">
        <v>126</v>
      </c>
      <c r="BM152" s="144" t="s">
        <v>187</v>
      </c>
    </row>
    <row r="153" spans="2:65" s="11" customFormat="1" ht="22.9" customHeight="1">
      <c r="B153" s="119"/>
      <c r="D153" s="120" t="s">
        <v>73</v>
      </c>
      <c r="E153" s="129" t="s">
        <v>143</v>
      </c>
      <c r="F153" s="129" t="s">
        <v>188</v>
      </c>
      <c r="I153" s="122"/>
      <c r="J153" s="130">
        <f>BK153</f>
        <v>0</v>
      </c>
      <c r="L153" s="119"/>
      <c r="M153" s="124"/>
      <c r="P153" s="125">
        <f>P154</f>
        <v>0</v>
      </c>
      <c r="R153" s="125">
        <f>R154</f>
        <v>0.925848</v>
      </c>
      <c r="T153" s="126">
        <f>T154</f>
        <v>0</v>
      </c>
      <c r="AR153" s="120" t="s">
        <v>81</v>
      </c>
      <c r="AT153" s="127" t="s">
        <v>73</v>
      </c>
      <c r="AU153" s="127" t="s">
        <v>81</v>
      </c>
      <c r="AY153" s="120" t="s">
        <v>120</v>
      </c>
      <c r="BK153" s="128">
        <f>BK154</f>
        <v>0</v>
      </c>
    </row>
    <row r="154" spans="2:65" s="1" customFormat="1" ht="37.9" customHeight="1">
      <c r="B154" s="131"/>
      <c r="C154" s="132" t="s">
        <v>189</v>
      </c>
      <c r="D154" s="132" t="s">
        <v>122</v>
      </c>
      <c r="E154" s="133" t="s">
        <v>190</v>
      </c>
      <c r="F154" s="134" t="s">
        <v>191</v>
      </c>
      <c r="G154" s="135" t="s">
        <v>125</v>
      </c>
      <c r="H154" s="136">
        <v>0.504</v>
      </c>
      <c r="I154" s="137"/>
      <c r="J154" s="138">
        <f>ROUND(I154*H154,2)</f>
        <v>0</v>
      </c>
      <c r="K154" s="139"/>
      <c r="L154" s="28"/>
      <c r="M154" s="140" t="s">
        <v>1</v>
      </c>
      <c r="N154" s="141" t="s">
        <v>40</v>
      </c>
      <c r="P154" s="142">
        <f>O154*H154</f>
        <v>0</v>
      </c>
      <c r="Q154" s="142">
        <v>1.837</v>
      </c>
      <c r="R154" s="142">
        <f>Q154*H154</f>
        <v>0.925848</v>
      </c>
      <c r="S154" s="142">
        <v>0</v>
      </c>
      <c r="T154" s="143">
        <f>S154*H154</f>
        <v>0</v>
      </c>
      <c r="AR154" s="144" t="s">
        <v>126</v>
      </c>
      <c r="AT154" s="144" t="s">
        <v>122</v>
      </c>
      <c r="AU154" s="144" t="s">
        <v>127</v>
      </c>
      <c r="AY154" s="13" t="s">
        <v>120</v>
      </c>
      <c r="BE154" s="145">
        <f>IF(N154="základná",J154,0)</f>
        <v>0</v>
      </c>
      <c r="BF154" s="145">
        <f>IF(N154="znížená",J154,0)</f>
        <v>0</v>
      </c>
      <c r="BG154" s="145">
        <f>IF(N154="zákl. prenesená",J154,0)</f>
        <v>0</v>
      </c>
      <c r="BH154" s="145">
        <f>IF(N154="zníž. prenesená",J154,0)</f>
        <v>0</v>
      </c>
      <c r="BI154" s="145">
        <f>IF(N154="nulová",J154,0)</f>
        <v>0</v>
      </c>
      <c r="BJ154" s="13" t="s">
        <v>127</v>
      </c>
      <c r="BK154" s="145">
        <f>ROUND(I154*H154,2)</f>
        <v>0</v>
      </c>
      <c r="BL154" s="13" t="s">
        <v>126</v>
      </c>
      <c r="BM154" s="144" t="s">
        <v>192</v>
      </c>
    </row>
    <row r="155" spans="2:65" s="11" customFormat="1" ht="22.9" customHeight="1">
      <c r="B155" s="119"/>
      <c r="D155" s="120" t="s">
        <v>73</v>
      </c>
      <c r="E155" s="129" t="s">
        <v>157</v>
      </c>
      <c r="F155" s="129" t="s">
        <v>193</v>
      </c>
      <c r="I155" s="122"/>
      <c r="J155" s="130">
        <f>BK155</f>
        <v>0</v>
      </c>
      <c r="L155" s="119"/>
      <c r="M155" s="124"/>
      <c r="P155" s="125">
        <f>SUM(P156:P162)</f>
        <v>0</v>
      </c>
      <c r="R155" s="125">
        <f>SUM(R156:R162)</f>
        <v>3.0951356288</v>
      </c>
      <c r="T155" s="126">
        <f>SUM(T156:T162)</f>
        <v>0</v>
      </c>
      <c r="AR155" s="120" t="s">
        <v>81</v>
      </c>
      <c r="AT155" s="127" t="s">
        <v>73</v>
      </c>
      <c r="AU155" s="127" t="s">
        <v>81</v>
      </c>
      <c r="AY155" s="120" t="s">
        <v>120</v>
      </c>
      <c r="BK155" s="128">
        <f>SUM(BK156:BK162)</f>
        <v>0</v>
      </c>
    </row>
    <row r="156" spans="2:65" s="1" customFormat="1" ht="33" customHeight="1">
      <c r="B156" s="131"/>
      <c r="C156" s="132" t="s">
        <v>194</v>
      </c>
      <c r="D156" s="132" t="s">
        <v>122</v>
      </c>
      <c r="E156" s="133" t="s">
        <v>195</v>
      </c>
      <c r="F156" s="134" t="s">
        <v>196</v>
      </c>
      <c r="G156" s="135" t="s">
        <v>160</v>
      </c>
      <c r="H156" s="136">
        <v>59.52</v>
      </c>
      <c r="I156" s="137"/>
      <c r="J156" s="138">
        <f t="shared" ref="J156:J162" si="10">ROUND(I156*H156,2)</f>
        <v>0</v>
      </c>
      <c r="K156" s="139"/>
      <c r="L156" s="28"/>
      <c r="M156" s="140" t="s">
        <v>1</v>
      </c>
      <c r="N156" s="141" t="s">
        <v>40</v>
      </c>
      <c r="P156" s="142">
        <f t="shared" ref="P156:P162" si="11">O156*H156</f>
        <v>0</v>
      </c>
      <c r="Q156" s="142">
        <v>2.571E-2</v>
      </c>
      <c r="R156" s="142">
        <f t="shared" ref="R156:R162" si="12">Q156*H156</f>
        <v>1.5302592000000002</v>
      </c>
      <c r="S156" s="142">
        <v>0</v>
      </c>
      <c r="T156" s="143">
        <f t="shared" ref="T156:T162" si="13">S156*H156</f>
        <v>0</v>
      </c>
      <c r="AR156" s="144" t="s">
        <v>126</v>
      </c>
      <c r="AT156" s="144" t="s">
        <v>122</v>
      </c>
      <c r="AU156" s="144" t="s">
        <v>127</v>
      </c>
      <c r="AY156" s="13" t="s">
        <v>120</v>
      </c>
      <c r="BE156" s="145">
        <f t="shared" ref="BE156:BE162" si="14">IF(N156="základná",J156,0)</f>
        <v>0</v>
      </c>
      <c r="BF156" s="145">
        <f t="shared" ref="BF156:BF162" si="15">IF(N156="znížená",J156,0)</f>
        <v>0</v>
      </c>
      <c r="BG156" s="145">
        <f t="shared" ref="BG156:BG162" si="16">IF(N156="zákl. prenesená",J156,0)</f>
        <v>0</v>
      </c>
      <c r="BH156" s="145">
        <f t="shared" ref="BH156:BH162" si="17">IF(N156="zníž. prenesená",J156,0)</f>
        <v>0</v>
      </c>
      <c r="BI156" s="145">
        <f t="shared" ref="BI156:BI162" si="18">IF(N156="nulová",J156,0)</f>
        <v>0</v>
      </c>
      <c r="BJ156" s="13" t="s">
        <v>127</v>
      </c>
      <c r="BK156" s="145">
        <f t="shared" ref="BK156:BK162" si="19">ROUND(I156*H156,2)</f>
        <v>0</v>
      </c>
      <c r="BL156" s="13" t="s">
        <v>126</v>
      </c>
      <c r="BM156" s="144" t="s">
        <v>197</v>
      </c>
    </row>
    <row r="157" spans="2:65" s="1" customFormat="1" ht="44.25" customHeight="1">
      <c r="B157" s="131"/>
      <c r="C157" s="132" t="s">
        <v>198</v>
      </c>
      <c r="D157" s="132" t="s">
        <v>122</v>
      </c>
      <c r="E157" s="133" t="s">
        <v>199</v>
      </c>
      <c r="F157" s="134" t="s">
        <v>200</v>
      </c>
      <c r="G157" s="135" t="s">
        <v>160</v>
      </c>
      <c r="H157" s="136">
        <v>59.52</v>
      </c>
      <c r="I157" s="137"/>
      <c r="J157" s="138">
        <f t="shared" si="10"/>
        <v>0</v>
      </c>
      <c r="K157" s="139"/>
      <c r="L157" s="28"/>
      <c r="M157" s="140" t="s">
        <v>1</v>
      </c>
      <c r="N157" s="141" t="s">
        <v>40</v>
      </c>
      <c r="P157" s="142">
        <f t="shared" si="11"/>
        <v>0</v>
      </c>
      <c r="Q157" s="142">
        <v>0</v>
      </c>
      <c r="R157" s="142">
        <f t="shared" si="12"/>
        <v>0</v>
      </c>
      <c r="S157" s="142">
        <v>0</v>
      </c>
      <c r="T157" s="143">
        <f t="shared" si="13"/>
        <v>0</v>
      </c>
      <c r="AR157" s="144" t="s">
        <v>126</v>
      </c>
      <c r="AT157" s="144" t="s">
        <v>122</v>
      </c>
      <c r="AU157" s="144" t="s">
        <v>127</v>
      </c>
      <c r="AY157" s="13" t="s">
        <v>120</v>
      </c>
      <c r="BE157" s="145">
        <f t="shared" si="14"/>
        <v>0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3" t="s">
        <v>127</v>
      </c>
      <c r="BK157" s="145">
        <f t="shared" si="19"/>
        <v>0</v>
      </c>
      <c r="BL157" s="13" t="s">
        <v>126</v>
      </c>
      <c r="BM157" s="144" t="s">
        <v>201</v>
      </c>
    </row>
    <row r="158" spans="2:65" s="1" customFormat="1" ht="33" customHeight="1">
      <c r="B158" s="131"/>
      <c r="C158" s="132" t="s">
        <v>202</v>
      </c>
      <c r="D158" s="132" t="s">
        <v>122</v>
      </c>
      <c r="E158" s="133" t="s">
        <v>203</v>
      </c>
      <c r="F158" s="134" t="s">
        <v>204</v>
      </c>
      <c r="G158" s="135" t="s">
        <v>160</v>
      </c>
      <c r="H158" s="136">
        <v>59.52</v>
      </c>
      <c r="I158" s="137"/>
      <c r="J158" s="138">
        <f t="shared" si="10"/>
        <v>0</v>
      </c>
      <c r="K158" s="139"/>
      <c r="L158" s="28"/>
      <c r="M158" s="140" t="s">
        <v>1</v>
      </c>
      <c r="N158" s="141" t="s">
        <v>40</v>
      </c>
      <c r="P158" s="142">
        <f t="shared" si="11"/>
        <v>0</v>
      </c>
      <c r="Q158" s="142">
        <v>2.571E-2</v>
      </c>
      <c r="R158" s="142">
        <f t="shared" si="12"/>
        <v>1.5302592000000002</v>
      </c>
      <c r="S158" s="142">
        <v>0</v>
      </c>
      <c r="T158" s="143">
        <f t="shared" si="13"/>
        <v>0</v>
      </c>
      <c r="AR158" s="144" t="s">
        <v>126</v>
      </c>
      <c r="AT158" s="144" t="s">
        <v>122</v>
      </c>
      <c r="AU158" s="144" t="s">
        <v>127</v>
      </c>
      <c r="AY158" s="13" t="s">
        <v>120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3" t="s">
        <v>127</v>
      </c>
      <c r="BK158" s="145">
        <f t="shared" si="19"/>
        <v>0</v>
      </c>
      <c r="BL158" s="13" t="s">
        <v>126</v>
      </c>
      <c r="BM158" s="144" t="s">
        <v>205</v>
      </c>
    </row>
    <row r="159" spans="2:65" s="1" customFormat="1" ht="24.2" customHeight="1">
      <c r="B159" s="131"/>
      <c r="C159" s="132" t="s">
        <v>7</v>
      </c>
      <c r="D159" s="132" t="s">
        <v>122</v>
      </c>
      <c r="E159" s="133" t="s">
        <v>206</v>
      </c>
      <c r="F159" s="134" t="s">
        <v>207</v>
      </c>
      <c r="G159" s="135" t="s">
        <v>160</v>
      </c>
      <c r="H159" s="136">
        <v>19.84</v>
      </c>
      <c r="I159" s="137"/>
      <c r="J159" s="138">
        <f t="shared" si="10"/>
        <v>0</v>
      </c>
      <c r="K159" s="139"/>
      <c r="L159" s="28"/>
      <c r="M159" s="140" t="s">
        <v>1</v>
      </c>
      <c r="N159" s="141" t="s">
        <v>40</v>
      </c>
      <c r="P159" s="142">
        <f t="shared" si="11"/>
        <v>0</v>
      </c>
      <c r="Q159" s="142">
        <v>1.5299999999999999E-3</v>
      </c>
      <c r="R159" s="142">
        <f t="shared" si="12"/>
        <v>3.0355199999999999E-2</v>
      </c>
      <c r="S159" s="142">
        <v>0</v>
      </c>
      <c r="T159" s="143">
        <f t="shared" si="13"/>
        <v>0</v>
      </c>
      <c r="AR159" s="144" t="s">
        <v>126</v>
      </c>
      <c r="AT159" s="144" t="s">
        <v>122</v>
      </c>
      <c r="AU159" s="144" t="s">
        <v>127</v>
      </c>
      <c r="AY159" s="13" t="s">
        <v>120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3" t="s">
        <v>127</v>
      </c>
      <c r="BK159" s="145">
        <f t="shared" si="19"/>
        <v>0</v>
      </c>
      <c r="BL159" s="13" t="s">
        <v>126</v>
      </c>
      <c r="BM159" s="144" t="s">
        <v>208</v>
      </c>
    </row>
    <row r="160" spans="2:65" s="1" customFormat="1" ht="16.5" customHeight="1">
      <c r="B160" s="131"/>
      <c r="C160" s="132" t="s">
        <v>209</v>
      </c>
      <c r="D160" s="132" t="s">
        <v>122</v>
      </c>
      <c r="E160" s="133" t="s">
        <v>210</v>
      </c>
      <c r="F160" s="134" t="s">
        <v>211</v>
      </c>
      <c r="G160" s="135" t="s">
        <v>160</v>
      </c>
      <c r="H160" s="136">
        <v>59.52</v>
      </c>
      <c r="I160" s="137"/>
      <c r="J160" s="138">
        <f t="shared" si="10"/>
        <v>0</v>
      </c>
      <c r="K160" s="139"/>
      <c r="L160" s="28"/>
      <c r="M160" s="140" t="s">
        <v>1</v>
      </c>
      <c r="N160" s="141" t="s">
        <v>40</v>
      </c>
      <c r="P160" s="142">
        <f t="shared" si="11"/>
        <v>0</v>
      </c>
      <c r="Q160" s="142">
        <v>5.4939999999999999E-5</v>
      </c>
      <c r="R160" s="142">
        <f t="shared" si="12"/>
        <v>3.2700288000000002E-3</v>
      </c>
      <c r="S160" s="142">
        <v>0</v>
      </c>
      <c r="T160" s="143">
        <f t="shared" si="13"/>
        <v>0</v>
      </c>
      <c r="AR160" s="144" t="s">
        <v>126</v>
      </c>
      <c r="AT160" s="144" t="s">
        <v>122</v>
      </c>
      <c r="AU160" s="144" t="s">
        <v>127</v>
      </c>
      <c r="AY160" s="13" t="s">
        <v>120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3" t="s">
        <v>127</v>
      </c>
      <c r="BK160" s="145">
        <f t="shared" si="19"/>
        <v>0</v>
      </c>
      <c r="BL160" s="13" t="s">
        <v>126</v>
      </c>
      <c r="BM160" s="144" t="s">
        <v>212</v>
      </c>
    </row>
    <row r="161" spans="2:65" s="1" customFormat="1" ht="16.5" customHeight="1">
      <c r="B161" s="131"/>
      <c r="C161" s="132" t="s">
        <v>213</v>
      </c>
      <c r="D161" s="132" t="s">
        <v>122</v>
      </c>
      <c r="E161" s="133" t="s">
        <v>214</v>
      </c>
      <c r="F161" s="134" t="s">
        <v>215</v>
      </c>
      <c r="G161" s="135" t="s">
        <v>160</v>
      </c>
      <c r="H161" s="136">
        <v>59.52</v>
      </c>
      <c r="I161" s="137"/>
      <c r="J161" s="138">
        <f t="shared" si="10"/>
        <v>0</v>
      </c>
      <c r="K161" s="139"/>
      <c r="L161" s="28"/>
      <c r="M161" s="140" t="s">
        <v>1</v>
      </c>
      <c r="N161" s="141" t="s">
        <v>40</v>
      </c>
      <c r="P161" s="142">
        <f t="shared" si="11"/>
        <v>0</v>
      </c>
      <c r="Q161" s="142">
        <v>0</v>
      </c>
      <c r="R161" s="142">
        <f t="shared" si="12"/>
        <v>0</v>
      </c>
      <c r="S161" s="142">
        <v>0</v>
      </c>
      <c r="T161" s="143">
        <f t="shared" si="13"/>
        <v>0</v>
      </c>
      <c r="AR161" s="144" t="s">
        <v>126</v>
      </c>
      <c r="AT161" s="144" t="s">
        <v>122</v>
      </c>
      <c r="AU161" s="144" t="s">
        <v>127</v>
      </c>
      <c r="AY161" s="13" t="s">
        <v>120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3" t="s">
        <v>127</v>
      </c>
      <c r="BK161" s="145">
        <f t="shared" si="19"/>
        <v>0</v>
      </c>
      <c r="BL161" s="13" t="s">
        <v>126</v>
      </c>
      <c r="BM161" s="144" t="s">
        <v>216</v>
      </c>
    </row>
    <row r="162" spans="2:65" s="1" customFormat="1" ht="16.5" customHeight="1">
      <c r="B162" s="131"/>
      <c r="C162" s="132" t="s">
        <v>217</v>
      </c>
      <c r="D162" s="132" t="s">
        <v>122</v>
      </c>
      <c r="E162" s="133" t="s">
        <v>218</v>
      </c>
      <c r="F162" s="134" t="s">
        <v>219</v>
      </c>
      <c r="G162" s="135" t="s">
        <v>160</v>
      </c>
      <c r="H162" s="136">
        <v>19.84</v>
      </c>
      <c r="I162" s="137"/>
      <c r="J162" s="138">
        <f t="shared" si="10"/>
        <v>0</v>
      </c>
      <c r="K162" s="139"/>
      <c r="L162" s="28"/>
      <c r="M162" s="140" t="s">
        <v>1</v>
      </c>
      <c r="N162" s="141" t="s">
        <v>40</v>
      </c>
      <c r="P162" s="142">
        <f t="shared" si="11"/>
        <v>0</v>
      </c>
      <c r="Q162" s="142">
        <v>5.0000000000000002E-5</v>
      </c>
      <c r="R162" s="142">
        <f t="shared" si="12"/>
        <v>9.9200000000000004E-4</v>
      </c>
      <c r="S162" s="142">
        <v>0</v>
      </c>
      <c r="T162" s="143">
        <f t="shared" si="13"/>
        <v>0</v>
      </c>
      <c r="AR162" s="144" t="s">
        <v>126</v>
      </c>
      <c r="AT162" s="144" t="s">
        <v>122</v>
      </c>
      <c r="AU162" s="144" t="s">
        <v>127</v>
      </c>
      <c r="AY162" s="13" t="s">
        <v>120</v>
      </c>
      <c r="BE162" s="145">
        <f t="shared" si="14"/>
        <v>0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3" t="s">
        <v>127</v>
      </c>
      <c r="BK162" s="145">
        <f t="shared" si="19"/>
        <v>0</v>
      </c>
      <c r="BL162" s="13" t="s">
        <v>126</v>
      </c>
      <c r="BM162" s="144" t="s">
        <v>220</v>
      </c>
    </row>
    <row r="163" spans="2:65" s="11" customFormat="1" ht="22.9" customHeight="1">
      <c r="B163" s="119"/>
      <c r="D163" s="120" t="s">
        <v>73</v>
      </c>
      <c r="E163" s="129" t="s">
        <v>221</v>
      </c>
      <c r="F163" s="129" t="s">
        <v>222</v>
      </c>
      <c r="I163" s="122"/>
      <c r="J163" s="130">
        <f>BK163</f>
        <v>0</v>
      </c>
      <c r="L163" s="119"/>
      <c r="M163" s="124"/>
      <c r="P163" s="125">
        <f>P164</f>
        <v>0</v>
      </c>
      <c r="R163" s="125">
        <f>R164</f>
        <v>0</v>
      </c>
      <c r="T163" s="126">
        <f>T164</f>
        <v>0</v>
      </c>
      <c r="AR163" s="120" t="s">
        <v>81</v>
      </c>
      <c r="AT163" s="127" t="s">
        <v>73</v>
      </c>
      <c r="AU163" s="127" t="s">
        <v>81</v>
      </c>
      <c r="AY163" s="120" t="s">
        <v>120</v>
      </c>
      <c r="BK163" s="128">
        <f>BK164</f>
        <v>0</v>
      </c>
    </row>
    <row r="164" spans="2:65" s="1" customFormat="1" ht="33" customHeight="1">
      <c r="B164" s="131"/>
      <c r="C164" s="132" t="s">
        <v>223</v>
      </c>
      <c r="D164" s="132" t="s">
        <v>122</v>
      </c>
      <c r="E164" s="133" t="s">
        <v>224</v>
      </c>
      <c r="F164" s="134" t="s">
        <v>225</v>
      </c>
      <c r="G164" s="135" t="s">
        <v>154</v>
      </c>
      <c r="H164" s="136">
        <v>12.526999999999999</v>
      </c>
      <c r="I164" s="137"/>
      <c r="J164" s="138">
        <f>ROUND(I164*H164,2)</f>
        <v>0</v>
      </c>
      <c r="K164" s="139"/>
      <c r="L164" s="28"/>
      <c r="M164" s="140" t="s">
        <v>1</v>
      </c>
      <c r="N164" s="141" t="s">
        <v>40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126</v>
      </c>
      <c r="AT164" s="144" t="s">
        <v>122</v>
      </c>
      <c r="AU164" s="144" t="s">
        <v>127</v>
      </c>
      <c r="AY164" s="13" t="s">
        <v>120</v>
      </c>
      <c r="BE164" s="145">
        <f>IF(N164="základná",J164,0)</f>
        <v>0</v>
      </c>
      <c r="BF164" s="145">
        <f>IF(N164="znížená",J164,0)</f>
        <v>0</v>
      </c>
      <c r="BG164" s="145">
        <f>IF(N164="zákl. prenesená",J164,0)</f>
        <v>0</v>
      </c>
      <c r="BH164" s="145">
        <f>IF(N164="zníž. prenesená",J164,0)</f>
        <v>0</v>
      </c>
      <c r="BI164" s="145">
        <f>IF(N164="nulová",J164,0)</f>
        <v>0</v>
      </c>
      <c r="BJ164" s="13" t="s">
        <v>127</v>
      </c>
      <c r="BK164" s="145">
        <f>ROUND(I164*H164,2)</f>
        <v>0</v>
      </c>
      <c r="BL164" s="13" t="s">
        <v>126</v>
      </c>
      <c r="BM164" s="144" t="s">
        <v>226</v>
      </c>
    </row>
    <row r="165" spans="2:65" s="11" customFormat="1" ht="25.9" customHeight="1">
      <c r="B165" s="119"/>
      <c r="D165" s="120" t="s">
        <v>73</v>
      </c>
      <c r="E165" s="121" t="s">
        <v>227</v>
      </c>
      <c r="F165" s="121" t="s">
        <v>228</v>
      </c>
      <c r="I165" s="122"/>
      <c r="J165" s="123">
        <f>BK165</f>
        <v>0</v>
      </c>
      <c r="L165" s="119"/>
      <c r="M165" s="124"/>
      <c r="P165" s="125">
        <f>P166+P179+P195+P202+P206+P211+P215</f>
        <v>0</v>
      </c>
      <c r="R165" s="125">
        <f>R166+R179+R195+R202+R206+R211+R215</f>
        <v>5.39997074424</v>
      </c>
      <c r="T165" s="126">
        <f>T166+T179+T195+T202+T206+T211+T215</f>
        <v>0</v>
      </c>
      <c r="AR165" s="120" t="s">
        <v>127</v>
      </c>
      <c r="AT165" s="127" t="s">
        <v>73</v>
      </c>
      <c r="AU165" s="127" t="s">
        <v>74</v>
      </c>
      <c r="AY165" s="120" t="s">
        <v>120</v>
      </c>
      <c r="BK165" s="128">
        <f>BK166+BK179+BK195+BK202+BK206+BK211+BK215</f>
        <v>0</v>
      </c>
    </row>
    <row r="166" spans="2:65" s="11" customFormat="1" ht="22.9" customHeight="1">
      <c r="B166" s="119"/>
      <c r="D166" s="120" t="s">
        <v>73</v>
      </c>
      <c r="E166" s="129" t="s">
        <v>229</v>
      </c>
      <c r="F166" s="129" t="s">
        <v>230</v>
      </c>
      <c r="I166" s="122"/>
      <c r="J166" s="130">
        <f>BK166</f>
        <v>0</v>
      </c>
      <c r="L166" s="119"/>
      <c r="M166" s="124"/>
      <c r="P166" s="125">
        <f>SUM(P167:P178)</f>
        <v>0</v>
      </c>
      <c r="R166" s="125">
        <f>SUM(R167:R178)</f>
        <v>1.06824604</v>
      </c>
      <c r="T166" s="126">
        <f>SUM(T167:T178)</f>
        <v>0</v>
      </c>
      <c r="AR166" s="120" t="s">
        <v>127</v>
      </c>
      <c r="AT166" s="127" t="s">
        <v>73</v>
      </c>
      <c r="AU166" s="127" t="s">
        <v>81</v>
      </c>
      <c r="AY166" s="120" t="s">
        <v>120</v>
      </c>
      <c r="BK166" s="128">
        <f>SUM(BK167:BK178)</f>
        <v>0</v>
      </c>
    </row>
    <row r="167" spans="2:65" s="1" customFormat="1" ht="33" customHeight="1">
      <c r="B167" s="131"/>
      <c r="C167" s="132" t="s">
        <v>231</v>
      </c>
      <c r="D167" s="132" t="s">
        <v>122</v>
      </c>
      <c r="E167" s="133" t="s">
        <v>232</v>
      </c>
      <c r="F167" s="134" t="s">
        <v>233</v>
      </c>
      <c r="G167" s="135" t="s">
        <v>160</v>
      </c>
      <c r="H167" s="136">
        <v>23.44</v>
      </c>
      <c r="I167" s="137"/>
      <c r="J167" s="138">
        <f t="shared" ref="J167:J176" si="20">ROUND(I167*H167,2)</f>
        <v>0</v>
      </c>
      <c r="K167" s="139"/>
      <c r="L167" s="28"/>
      <c r="M167" s="140" t="s">
        <v>1</v>
      </c>
      <c r="N167" s="141" t="s">
        <v>40</v>
      </c>
      <c r="P167" s="142">
        <f t="shared" ref="P167:P176" si="21">O167*H167</f>
        <v>0</v>
      </c>
      <c r="Q167" s="142">
        <v>0</v>
      </c>
      <c r="R167" s="142">
        <f t="shared" ref="R167:R176" si="22">Q167*H167</f>
        <v>0</v>
      </c>
      <c r="S167" s="142">
        <v>0</v>
      </c>
      <c r="T167" s="143">
        <f t="shared" ref="T167:T176" si="23">S167*H167</f>
        <v>0</v>
      </c>
      <c r="AR167" s="144" t="s">
        <v>189</v>
      </c>
      <c r="AT167" s="144" t="s">
        <v>122</v>
      </c>
      <c r="AU167" s="144" t="s">
        <v>127</v>
      </c>
      <c r="AY167" s="13" t="s">
        <v>120</v>
      </c>
      <c r="BE167" s="145">
        <f t="shared" ref="BE167:BE176" si="24">IF(N167="základná",J167,0)</f>
        <v>0</v>
      </c>
      <c r="BF167" s="145">
        <f t="shared" ref="BF167:BF176" si="25">IF(N167="znížená",J167,0)</f>
        <v>0</v>
      </c>
      <c r="BG167" s="145">
        <f t="shared" ref="BG167:BG176" si="26">IF(N167="zákl. prenesená",J167,0)</f>
        <v>0</v>
      </c>
      <c r="BH167" s="145">
        <f t="shared" ref="BH167:BH176" si="27">IF(N167="zníž. prenesená",J167,0)</f>
        <v>0</v>
      </c>
      <c r="BI167" s="145">
        <f t="shared" ref="BI167:BI176" si="28">IF(N167="nulová",J167,0)</f>
        <v>0</v>
      </c>
      <c r="BJ167" s="13" t="s">
        <v>127</v>
      </c>
      <c r="BK167" s="145">
        <f t="shared" ref="BK167:BK176" si="29">ROUND(I167*H167,2)</f>
        <v>0</v>
      </c>
      <c r="BL167" s="13" t="s">
        <v>189</v>
      </c>
      <c r="BM167" s="144" t="s">
        <v>234</v>
      </c>
    </row>
    <row r="168" spans="2:65" s="1" customFormat="1" ht="16.5" customHeight="1">
      <c r="B168" s="131"/>
      <c r="C168" s="146" t="s">
        <v>235</v>
      </c>
      <c r="D168" s="146" t="s">
        <v>236</v>
      </c>
      <c r="E168" s="147" t="s">
        <v>237</v>
      </c>
      <c r="F168" s="148" t="s">
        <v>238</v>
      </c>
      <c r="G168" s="149" t="s">
        <v>239</v>
      </c>
      <c r="H168" s="150">
        <v>0.93799999999999994</v>
      </c>
      <c r="I168" s="151"/>
      <c r="J168" s="152">
        <f t="shared" si="20"/>
        <v>0</v>
      </c>
      <c r="K168" s="153"/>
      <c r="L168" s="154"/>
      <c r="M168" s="155" t="s">
        <v>1</v>
      </c>
      <c r="N168" s="156" t="s">
        <v>40</v>
      </c>
      <c r="P168" s="142">
        <f t="shared" si="21"/>
        <v>0</v>
      </c>
      <c r="Q168" s="142">
        <v>7.5000000000000002E-4</v>
      </c>
      <c r="R168" s="142">
        <f t="shared" si="22"/>
        <v>7.0350000000000002E-4</v>
      </c>
      <c r="S168" s="142">
        <v>0</v>
      </c>
      <c r="T168" s="143">
        <f t="shared" si="23"/>
        <v>0</v>
      </c>
      <c r="AR168" s="144" t="s">
        <v>240</v>
      </c>
      <c r="AT168" s="144" t="s">
        <v>236</v>
      </c>
      <c r="AU168" s="144" t="s">
        <v>127</v>
      </c>
      <c r="AY168" s="13" t="s">
        <v>120</v>
      </c>
      <c r="BE168" s="145">
        <f t="shared" si="24"/>
        <v>0</v>
      </c>
      <c r="BF168" s="145">
        <f t="shared" si="25"/>
        <v>0</v>
      </c>
      <c r="BG168" s="145">
        <f t="shared" si="26"/>
        <v>0</v>
      </c>
      <c r="BH168" s="145">
        <f t="shared" si="27"/>
        <v>0</v>
      </c>
      <c r="BI168" s="145">
        <f t="shared" si="28"/>
        <v>0</v>
      </c>
      <c r="BJ168" s="13" t="s">
        <v>127</v>
      </c>
      <c r="BK168" s="145">
        <f t="shared" si="29"/>
        <v>0</v>
      </c>
      <c r="BL168" s="13" t="s">
        <v>189</v>
      </c>
      <c r="BM168" s="144" t="s">
        <v>241</v>
      </c>
    </row>
    <row r="169" spans="2:65" s="1" customFormat="1" ht="21.75" customHeight="1">
      <c r="B169" s="131"/>
      <c r="C169" s="146" t="s">
        <v>242</v>
      </c>
      <c r="D169" s="146" t="s">
        <v>236</v>
      </c>
      <c r="E169" s="147" t="s">
        <v>243</v>
      </c>
      <c r="F169" s="148" t="s">
        <v>244</v>
      </c>
      <c r="G169" s="149" t="s">
        <v>245</v>
      </c>
      <c r="H169" s="150">
        <v>0.188</v>
      </c>
      <c r="I169" s="151"/>
      <c r="J169" s="152">
        <f t="shared" si="20"/>
        <v>0</v>
      </c>
      <c r="K169" s="153"/>
      <c r="L169" s="154"/>
      <c r="M169" s="155" t="s">
        <v>1</v>
      </c>
      <c r="N169" s="156" t="s">
        <v>40</v>
      </c>
      <c r="P169" s="142">
        <f t="shared" si="21"/>
        <v>0</v>
      </c>
      <c r="Q169" s="142">
        <v>1E-3</v>
      </c>
      <c r="R169" s="142">
        <f t="shared" si="22"/>
        <v>1.8800000000000002E-4</v>
      </c>
      <c r="S169" s="142">
        <v>0</v>
      </c>
      <c r="T169" s="143">
        <f t="shared" si="23"/>
        <v>0</v>
      </c>
      <c r="AR169" s="144" t="s">
        <v>240</v>
      </c>
      <c r="AT169" s="144" t="s">
        <v>236</v>
      </c>
      <c r="AU169" s="144" t="s">
        <v>127</v>
      </c>
      <c r="AY169" s="13" t="s">
        <v>120</v>
      </c>
      <c r="BE169" s="145">
        <f t="shared" si="24"/>
        <v>0</v>
      </c>
      <c r="BF169" s="145">
        <f t="shared" si="25"/>
        <v>0</v>
      </c>
      <c r="BG169" s="145">
        <f t="shared" si="26"/>
        <v>0</v>
      </c>
      <c r="BH169" s="145">
        <f t="shared" si="27"/>
        <v>0</v>
      </c>
      <c r="BI169" s="145">
        <f t="shared" si="28"/>
        <v>0</v>
      </c>
      <c r="BJ169" s="13" t="s">
        <v>127</v>
      </c>
      <c r="BK169" s="145">
        <f t="shared" si="29"/>
        <v>0</v>
      </c>
      <c r="BL169" s="13" t="s">
        <v>189</v>
      </c>
      <c r="BM169" s="144" t="s">
        <v>246</v>
      </c>
    </row>
    <row r="170" spans="2:65" s="1" customFormat="1" ht="16.5" customHeight="1">
      <c r="B170" s="131"/>
      <c r="C170" s="146" t="s">
        <v>247</v>
      </c>
      <c r="D170" s="146" t="s">
        <v>236</v>
      </c>
      <c r="E170" s="147" t="s">
        <v>248</v>
      </c>
      <c r="F170" s="148" t="s">
        <v>249</v>
      </c>
      <c r="G170" s="149" t="s">
        <v>239</v>
      </c>
      <c r="H170" s="150">
        <v>16.327999999999999</v>
      </c>
      <c r="I170" s="151"/>
      <c r="J170" s="152">
        <f t="shared" si="20"/>
        <v>0</v>
      </c>
      <c r="K170" s="153"/>
      <c r="L170" s="154"/>
      <c r="M170" s="155" t="s">
        <v>1</v>
      </c>
      <c r="N170" s="156" t="s">
        <v>40</v>
      </c>
      <c r="P170" s="142">
        <f t="shared" si="21"/>
        <v>0</v>
      </c>
      <c r="Q170" s="142">
        <v>5.0000000000000001E-4</v>
      </c>
      <c r="R170" s="142">
        <f t="shared" si="22"/>
        <v>8.1639999999999994E-3</v>
      </c>
      <c r="S170" s="142">
        <v>0</v>
      </c>
      <c r="T170" s="143">
        <f t="shared" si="23"/>
        <v>0</v>
      </c>
      <c r="AR170" s="144" t="s">
        <v>240</v>
      </c>
      <c r="AT170" s="144" t="s">
        <v>236</v>
      </c>
      <c r="AU170" s="144" t="s">
        <v>127</v>
      </c>
      <c r="AY170" s="13" t="s">
        <v>120</v>
      </c>
      <c r="BE170" s="145">
        <f t="shared" si="24"/>
        <v>0</v>
      </c>
      <c r="BF170" s="145">
        <f t="shared" si="25"/>
        <v>0</v>
      </c>
      <c r="BG170" s="145">
        <f t="shared" si="26"/>
        <v>0</v>
      </c>
      <c r="BH170" s="145">
        <f t="shared" si="27"/>
        <v>0</v>
      </c>
      <c r="BI170" s="145">
        <f t="shared" si="28"/>
        <v>0</v>
      </c>
      <c r="BJ170" s="13" t="s">
        <v>127</v>
      </c>
      <c r="BK170" s="145">
        <f t="shared" si="29"/>
        <v>0</v>
      </c>
      <c r="BL170" s="13" t="s">
        <v>189</v>
      </c>
      <c r="BM170" s="144" t="s">
        <v>250</v>
      </c>
    </row>
    <row r="171" spans="2:65" s="1" customFormat="1" ht="24.2" customHeight="1">
      <c r="B171" s="131"/>
      <c r="C171" s="146" t="s">
        <v>251</v>
      </c>
      <c r="D171" s="146" t="s">
        <v>236</v>
      </c>
      <c r="E171" s="147" t="s">
        <v>252</v>
      </c>
      <c r="F171" s="148" t="s">
        <v>253</v>
      </c>
      <c r="G171" s="149" t="s">
        <v>160</v>
      </c>
      <c r="H171" s="150">
        <v>26.956</v>
      </c>
      <c r="I171" s="151"/>
      <c r="J171" s="152">
        <f t="shared" si="20"/>
        <v>0</v>
      </c>
      <c r="K171" s="153"/>
      <c r="L171" s="154"/>
      <c r="M171" s="155" t="s">
        <v>1</v>
      </c>
      <c r="N171" s="156" t="s">
        <v>40</v>
      </c>
      <c r="P171" s="142">
        <f t="shared" si="21"/>
        <v>0</v>
      </c>
      <c r="Q171" s="142">
        <v>1.9E-3</v>
      </c>
      <c r="R171" s="142">
        <f t="shared" si="22"/>
        <v>5.1216400000000002E-2</v>
      </c>
      <c r="S171" s="142">
        <v>0</v>
      </c>
      <c r="T171" s="143">
        <f t="shared" si="23"/>
        <v>0</v>
      </c>
      <c r="AR171" s="144" t="s">
        <v>240</v>
      </c>
      <c r="AT171" s="144" t="s">
        <v>236</v>
      </c>
      <c r="AU171" s="144" t="s">
        <v>127</v>
      </c>
      <c r="AY171" s="13" t="s">
        <v>120</v>
      </c>
      <c r="BE171" s="145">
        <f t="shared" si="24"/>
        <v>0</v>
      </c>
      <c r="BF171" s="145">
        <f t="shared" si="25"/>
        <v>0</v>
      </c>
      <c r="BG171" s="145">
        <f t="shared" si="26"/>
        <v>0</v>
      </c>
      <c r="BH171" s="145">
        <f t="shared" si="27"/>
        <v>0</v>
      </c>
      <c r="BI171" s="145">
        <f t="shared" si="28"/>
        <v>0</v>
      </c>
      <c r="BJ171" s="13" t="s">
        <v>127</v>
      </c>
      <c r="BK171" s="145">
        <f t="shared" si="29"/>
        <v>0</v>
      </c>
      <c r="BL171" s="13" t="s">
        <v>189</v>
      </c>
      <c r="BM171" s="144" t="s">
        <v>254</v>
      </c>
    </row>
    <row r="172" spans="2:65" s="1" customFormat="1" ht="24.2" customHeight="1">
      <c r="B172" s="131"/>
      <c r="C172" s="132" t="s">
        <v>255</v>
      </c>
      <c r="D172" s="132" t="s">
        <v>122</v>
      </c>
      <c r="E172" s="133" t="s">
        <v>256</v>
      </c>
      <c r="F172" s="134" t="s">
        <v>257</v>
      </c>
      <c r="G172" s="135" t="s">
        <v>160</v>
      </c>
      <c r="H172" s="136">
        <v>20.7</v>
      </c>
      <c r="I172" s="137"/>
      <c r="J172" s="138">
        <f t="shared" si="20"/>
        <v>0</v>
      </c>
      <c r="K172" s="139"/>
      <c r="L172" s="28"/>
      <c r="M172" s="140" t="s">
        <v>1</v>
      </c>
      <c r="N172" s="141" t="s">
        <v>40</v>
      </c>
      <c r="P172" s="142">
        <f t="shared" si="21"/>
        <v>0</v>
      </c>
      <c r="Q172" s="142">
        <v>0</v>
      </c>
      <c r="R172" s="142">
        <f t="shared" si="22"/>
        <v>0</v>
      </c>
      <c r="S172" s="142">
        <v>0</v>
      </c>
      <c r="T172" s="143">
        <f t="shared" si="23"/>
        <v>0</v>
      </c>
      <c r="AR172" s="144" t="s">
        <v>189</v>
      </c>
      <c r="AT172" s="144" t="s">
        <v>122</v>
      </c>
      <c r="AU172" s="144" t="s">
        <v>127</v>
      </c>
      <c r="AY172" s="13" t="s">
        <v>120</v>
      </c>
      <c r="BE172" s="145">
        <f t="shared" si="24"/>
        <v>0</v>
      </c>
      <c r="BF172" s="145">
        <f t="shared" si="25"/>
        <v>0</v>
      </c>
      <c r="BG172" s="145">
        <f t="shared" si="26"/>
        <v>0</v>
      </c>
      <c r="BH172" s="145">
        <f t="shared" si="27"/>
        <v>0</v>
      </c>
      <c r="BI172" s="145">
        <f t="shared" si="28"/>
        <v>0</v>
      </c>
      <c r="BJ172" s="13" t="s">
        <v>127</v>
      </c>
      <c r="BK172" s="145">
        <f t="shared" si="29"/>
        <v>0</v>
      </c>
      <c r="BL172" s="13" t="s">
        <v>189</v>
      </c>
      <c r="BM172" s="144" t="s">
        <v>258</v>
      </c>
    </row>
    <row r="173" spans="2:65" s="1" customFormat="1" ht="16.5" customHeight="1">
      <c r="B173" s="131"/>
      <c r="C173" s="146" t="s">
        <v>259</v>
      </c>
      <c r="D173" s="146" t="s">
        <v>236</v>
      </c>
      <c r="E173" s="147" t="s">
        <v>260</v>
      </c>
      <c r="F173" s="148" t="s">
        <v>261</v>
      </c>
      <c r="G173" s="149" t="s">
        <v>160</v>
      </c>
      <c r="H173" s="150">
        <v>23.805</v>
      </c>
      <c r="I173" s="151"/>
      <c r="J173" s="152">
        <f t="shared" si="20"/>
        <v>0</v>
      </c>
      <c r="K173" s="153"/>
      <c r="L173" s="154"/>
      <c r="M173" s="155" t="s">
        <v>1</v>
      </c>
      <c r="N173" s="156" t="s">
        <v>40</v>
      </c>
      <c r="P173" s="142">
        <f t="shared" si="21"/>
        <v>0</v>
      </c>
      <c r="Q173" s="142">
        <v>2.9999999999999997E-4</v>
      </c>
      <c r="R173" s="142">
        <f t="shared" si="22"/>
        <v>7.1414999999999994E-3</v>
      </c>
      <c r="S173" s="142">
        <v>0</v>
      </c>
      <c r="T173" s="143">
        <f t="shared" si="23"/>
        <v>0</v>
      </c>
      <c r="AR173" s="144" t="s">
        <v>240</v>
      </c>
      <c r="AT173" s="144" t="s">
        <v>236</v>
      </c>
      <c r="AU173" s="144" t="s">
        <v>127</v>
      </c>
      <c r="AY173" s="13" t="s">
        <v>120</v>
      </c>
      <c r="BE173" s="145">
        <f t="shared" si="24"/>
        <v>0</v>
      </c>
      <c r="BF173" s="145">
        <f t="shared" si="25"/>
        <v>0</v>
      </c>
      <c r="BG173" s="145">
        <f t="shared" si="26"/>
        <v>0</v>
      </c>
      <c r="BH173" s="145">
        <f t="shared" si="27"/>
        <v>0</v>
      </c>
      <c r="BI173" s="145">
        <f t="shared" si="28"/>
        <v>0</v>
      </c>
      <c r="BJ173" s="13" t="s">
        <v>127</v>
      </c>
      <c r="BK173" s="145">
        <f t="shared" si="29"/>
        <v>0</v>
      </c>
      <c r="BL173" s="13" t="s">
        <v>189</v>
      </c>
      <c r="BM173" s="144" t="s">
        <v>262</v>
      </c>
    </row>
    <row r="174" spans="2:65" s="1" customFormat="1" ht="24.2" customHeight="1">
      <c r="B174" s="131"/>
      <c r="C174" s="132" t="s">
        <v>240</v>
      </c>
      <c r="D174" s="132" t="s">
        <v>122</v>
      </c>
      <c r="E174" s="133" t="s">
        <v>263</v>
      </c>
      <c r="F174" s="134" t="s">
        <v>264</v>
      </c>
      <c r="G174" s="135" t="s">
        <v>265</v>
      </c>
      <c r="H174" s="136">
        <v>15.6</v>
      </c>
      <c r="I174" s="137"/>
      <c r="J174" s="138">
        <f t="shared" si="20"/>
        <v>0</v>
      </c>
      <c r="K174" s="139"/>
      <c r="L174" s="28"/>
      <c r="M174" s="140" t="s">
        <v>1</v>
      </c>
      <c r="N174" s="141" t="s">
        <v>40</v>
      </c>
      <c r="P174" s="142">
        <f t="shared" si="21"/>
        <v>0</v>
      </c>
      <c r="Q174" s="142">
        <v>8.4999999999999995E-4</v>
      </c>
      <c r="R174" s="142">
        <f t="shared" si="22"/>
        <v>1.3259999999999999E-2</v>
      </c>
      <c r="S174" s="142">
        <v>0</v>
      </c>
      <c r="T174" s="143">
        <f t="shared" si="23"/>
        <v>0</v>
      </c>
      <c r="AR174" s="144" t="s">
        <v>189</v>
      </c>
      <c r="AT174" s="144" t="s">
        <v>122</v>
      </c>
      <c r="AU174" s="144" t="s">
        <v>127</v>
      </c>
      <c r="AY174" s="13" t="s">
        <v>120</v>
      </c>
      <c r="BE174" s="145">
        <f t="shared" si="24"/>
        <v>0</v>
      </c>
      <c r="BF174" s="145">
        <f t="shared" si="25"/>
        <v>0</v>
      </c>
      <c r="BG174" s="145">
        <f t="shared" si="26"/>
        <v>0</v>
      </c>
      <c r="BH174" s="145">
        <f t="shared" si="27"/>
        <v>0</v>
      </c>
      <c r="BI174" s="145">
        <f t="shared" si="28"/>
        <v>0</v>
      </c>
      <c r="BJ174" s="13" t="s">
        <v>127</v>
      </c>
      <c r="BK174" s="145">
        <f t="shared" si="29"/>
        <v>0</v>
      </c>
      <c r="BL174" s="13" t="s">
        <v>189</v>
      </c>
      <c r="BM174" s="144" t="s">
        <v>266</v>
      </c>
    </row>
    <row r="175" spans="2:65" s="1" customFormat="1" ht="33" customHeight="1">
      <c r="B175" s="131"/>
      <c r="C175" s="146" t="s">
        <v>267</v>
      </c>
      <c r="D175" s="146" t="s">
        <v>236</v>
      </c>
      <c r="E175" s="147" t="s">
        <v>268</v>
      </c>
      <c r="F175" s="148" t="s">
        <v>269</v>
      </c>
      <c r="G175" s="149" t="s">
        <v>265</v>
      </c>
      <c r="H175" s="150">
        <v>15.912000000000001</v>
      </c>
      <c r="I175" s="151"/>
      <c r="J175" s="152">
        <f t="shared" si="20"/>
        <v>0</v>
      </c>
      <c r="K175" s="153"/>
      <c r="L175" s="154"/>
      <c r="M175" s="155" t="s">
        <v>1</v>
      </c>
      <c r="N175" s="156" t="s">
        <v>40</v>
      </c>
      <c r="P175" s="142">
        <f t="shared" si="21"/>
        <v>0</v>
      </c>
      <c r="Q175" s="142">
        <v>4.2000000000000002E-4</v>
      </c>
      <c r="R175" s="142">
        <f t="shared" si="22"/>
        <v>6.6830400000000003E-3</v>
      </c>
      <c r="S175" s="142">
        <v>0</v>
      </c>
      <c r="T175" s="143">
        <f t="shared" si="23"/>
        <v>0</v>
      </c>
      <c r="AR175" s="144" t="s">
        <v>240</v>
      </c>
      <c r="AT175" s="144" t="s">
        <v>236</v>
      </c>
      <c r="AU175" s="144" t="s">
        <v>127</v>
      </c>
      <c r="AY175" s="13" t="s">
        <v>120</v>
      </c>
      <c r="BE175" s="145">
        <f t="shared" si="24"/>
        <v>0</v>
      </c>
      <c r="BF175" s="145">
        <f t="shared" si="25"/>
        <v>0</v>
      </c>
      <c r="BG175" s="145">
        <f t="shared" si="26"/>
        <v>0</v>
      </c>
      <c r="BH175" s="145">
        <f t="shared" si="27"/>
        <v>0</v>
      </c>
      <c r="BI175" s="145">
        <f t="shared" si="28"/>
        <v>0</v>
      </c>
      <c r="BJ175" s="13" t="s">
        <v>127</v>
      </c>
      <c r="BK175" s="145">
        <f t="shared" si="29"/>
        <v>0</v>
      </c>
      <c r="BL175" s="13" t="s">
        <v>189</v>
      </c>
      <c r="BM175" s="144" t="s">
        <v>270</v>
      </c>
    </row>
    <row r="176" spans="2:65" s="1" customFormat="1" ht="24.2" customHeight="1">
      <c r="B176" s="131"/>
      <c r="C176" s="132" t="s">
        <v>271</v>
      </c>
      <c r="D176" s="132" t="s">
        <v>122</v>
      </c>
      <c r="E176" s="133" t="s">
        <v>272</v>
      </c>
      <c r="F176" s="134" t="s">
        <v>273</v>
      </c>
      <c r="G176" s="135" t="s">
        <v>160</v>
      </c>
      <c r="H176" s="136">
        <v>15.36</v>
      </c>
      <c r="I176" s="137"/>
      <c r="J176" s="138">
        <f t="shared" si="20"/>
        <v>0</v>
      </c>
      <c r="K176" s="139"/>
      <c r="L176" s="28"/>
      <c r="M176" s="140" t="s">
        <v>1</v>
      </c>
      <c r="N176" s="141" t="s">
        <v>40</v>
      </c>
      <c r="P176" s="142">
        <f t="shared" si="21"/>
        <v>0</v>
      </c>
      <c r="Q176" s="142">
        <v>6.386E-2</v>
      </c>
      <c r="R176" s="142">
        <f t="shared" si="22"/>
        <v>0.98088959999999992</v>
      </c>
      <c r="S176" s="142">
        <v>0</v>
      </c>
      <c r="T176" s="143">
        <f t="shared" si="23"/>
        <v>0</v>
      </c>
      <c r="AR176" s="144" t="s">
        <v>189</v>
      </c>
      <c r="AT176" s="144" t="s">
        <v>122</v>
      </c>
      <c r="AU176" s="144" t="s">
        <v>127</v>
      </c>
      <c r="AY176" s="13" t="s">
        <v>120</v>
      </c>
      <c r="BE176" s="145">
        <f t="shared" si="24"/>
        <v>0</v>
      </c>
      <c r="BF176" s="145">
        <f t="shared" si="25"/>
        <v>0</v>
      </c>
      <c r="BG176" s="145">
        <f t="shared" si="26"/>
        <v>0</v>
      </c>
      <c r="BH176" s="145">
        <f t="shared" si="27"/>
        <v>0</v>
      </c>
      <c r="BI176" s="145">
        <f t="shared" si="28"/>
        <v>0</v>
      </c>
      <c r="BJ176" s="13" t="s">
        <v>127</v>
      </c>
      <c r="BK176" s="145">
        <f t="shared" si="29"/>
        <v>0</v>
      </c>
      <c r="BL176" s="13" t="s">
        <v>189</v>
      </c>
      <c r="BM176" s="144" t="s">
        <v>274</v>
      </c>
    </row>
    <row r="177" spans="2:65" s="1" customFormat="1" ht="107.25">
      <c r="B177" s="28"/>
      <c r="D177" s="157" t="s">
        <v>275</v>
      </c>
      <c r="F177" s="158" t="s">
        <v>276</v>
      </c>
      <c r="I177" s="159"/>
      <c r="L177" s="28"/>
      <c r="M177" s="160"/>
      <c r="T177" s="55"/>
      <c r="AT177" s="13" t="s">
        <v>275</v>
      </c>
      <c r="AU177" s="13" t="s">
        <v>127</v>
      </c>
    </row>
    <row r="178" spans="2:65" s="1" customFormat="1" ht="24.2" customHeight="1">
      <c r="B178" s="131"/>
      <c r="C178" s="132" t="s">
        <v>277</v>
      </c>
      <c r="D178" s="132" t="s">
        <v>122</v>
      </c>
      <c r="E178" s="133" t="s">
        <v>278</v>
      </c>
      <c r="F178" s="134" t="s">
        <v>279</v>
      </c>
      <c r="G178" s="135" t="s">
        <v>154</v>
      </c>
      <c r="H178" s="136">
        <v>1.0680000000000001</v>
      </c>
      <c r="I178" s="137"/>
      <c r="J178" s="138">
        <f>ROUND(I178*H178,2)</f>
        <v>0</v>
      </c>
      <c r="K178" s="139"/>
      <c r="L178" s="28"/>
      <c r="M178" s="140" t="s">
        <v>1</v>
      </c>
      <c r="N178" s="141" t="s">
        <v>40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189</v>
      </c>
      <c r="AT178" s="144" t="s">
        <v>122</v>
      </c>
      <c r="AU178" s="144" t="s">
        <v>127</v>
      </c>
      <c r="AY178" s="13" t="s">
        <v>120</v>
      </c>
      <c r="BE178" s="145">
        <f>IF(N178="základná",J178,0)</f>
        <v>0</v>
      </c>
      <c r="BF178" s="145">
        <f>IF(N178="znížená",J178,0)</f>
        <v>0</v>
      </c>
      <c r="BG178" s="145">
        <f>IF(N178="zákl. prenesená",J178,0)</f>
        <v>0</v>
      </c>
      <c r="BH178" s="145">
        <f>IF(N178="zníž. prenesená",J178,0)</f>
        <v>0</v>
      </c>
      <c r="BI178" s="145">
        <f>IF(N178="nulová",J178,0)</f>
        <v>0</v>
      </c>
      <c r="BJ178" s="13" t="s">
        <v>127</v>
      </c>
      <c r="BK178" s="145">
        <f>ROUND(I178*H178,2)</f>
        <v>0</v>
      </c>
      <c r="BL178" s="13" t="s">
        <v>189</v>
      </c>
      <c r="BM178" s="144" t="s">
        <v>280</v>
      </c>
    </row>
    <row r="179" spans="2:65" s="11" customFormat="1" ht="22.9" customHeight="1">
      <c r="B179" s="119"/>
      <c r="D179" s="120" t="s">
        <v>73</v>
      </c>
      <c r="E179" s="129" t="s">
        <v>281</v>
      </c>
      <c r="F179" s="129" t="s">
        <v>282</v>
      </c>
      <c r="I179" s="122"/>
      <c r="J179" s="130">
        <f>BK179</f>
        <v>0</v>
      </c>
      <c r="L179" s="119"/>
      <c r="M179" s="124"/>
      <c r="P179" s="125">
        <f>SUM(P180:P194)</f>
        <v>0</v>
      </c>
      <c r="R179" s="125">
        <f>SUM(R180:R194)</f>
        <v>1.5103058300000001</v>
      </c>
      <c r="T179" s="126">
        <f>SUM(T180:T194)</f>
        <v>0</v>
      </c>
      <c r="AR179" s="120" t="s">
        <v>127</v>
      </c>
      <c r="AT179" s="127" t="s">
        <v>73</v>
      </c>
      <c r="AU179" s="127" t="s">
        <v>81</v>
      </c>
      <c r="AY179" s="120" t="s">
        <v>120</v>
      </c>
      <c r="BK179" s="128">
        <f>SUM(BK180:BK194)</f>
        <v>0</v>
      </c>
    </row>
    <row r="180" spans="2:65" s="1" customFormat="1" ht="24.2" customHeight="1">
      <c r="B180" s="131"/>
      <c r="C180" s="132" t="s">
        <v>283</v>
      </c>
      <c r="D180" s="132" t="s">
        <v>122</v>
      </c>
      <c r="E180" s="133" t="s">
        <v>284</v>
      </c>
      <c r="F180" s="134" t="s">
        <v>285</v>
      </c>
      <c r="G180" s="135" t="s">
        <v>160</v>
      </c>
      <c r="H180" s="136">
        <v>4.1360000000000001</v>
      </c>
      <c r="I180" s="137"/>
      <c r="J180" s="138">
        <f t="shared" ref="J180:J194" si="30">ROUND(I180*H180,2)</f>
        <v>0</v>
      </c>
      <c r="K180" s="139"/>
      <c r="L180" s="28"/>
      <c r="M180" s="140" t="s">
        <v>1</v>
      </c>
      <c r="N180" s="141" t="s">
        <v>40</v>
      </c>
      <c r="P180" s="142">
        <f t="shared" ref="P180:P194" si="31">O180*H180</f>
        <v>0</v>
      </c>
      <c r="Q180" s="142">
        <v>2.4199999999999998E-3</v>
      </c>
      <c r="R180" s="142">
        <f t="shared" ref="R180:R194" si="32">Q180*H180</f>
        <v>1.000912E-2</v>
      </c>
      <c r="S180" s="142">
        <v>0</v>
      </c>
      <c r="T180" s="143">
        <f t="shared" ref="T180:T194" si="33">S180*H180</f>
        <v>0</v>
      </c>
      <c r="AR180" s="144" t="s">
        <v>189</v>
      </c>
      <c r="AT180" s="144" t="s">
        <v>122</v>
      </c>
      <c r="AU180" s="144" t="s">
        <v>127</v>
      </c>
      <c r="AY180" s="13" t="s">
        <v>120</v>
      </c>
      <c r="BE180" s="145">
        <f t="shared" ref="BE180:BE194" si="34">IF(N180="základná",J180,0)</f>
        <v>0</v>
      </c>
      <c r="BF180" s="145">
        <f t="shared" ref="BF180:BF194" si="35">IF(N180="znížená",J180,0)</f>
        <v>0</v>
      </c>
      <c r="BG180" s="145">
        <f t="shared" ref="BG180:BG194" si="36">IF(N180="zákl. prenesená",J180,0)</f>
        <v>0</v>
      </c>
      <c r="BH180" s="145">
        <f t="shared" ref="BH180:BH194" si="37">IF(N180="zníž. prenesená",J180,0)</f>
        <v>0</v>
      </c>
      <c r="BI180" s="145">
        <f t="shared" ref="BI180:BI194" si="38">IF(N180="nulová",J180,0)</f>
        <v>0</v>
      </c>
      <c r="BJ180" s="13" t="s">
        <v>127</v>
      </c>
      <c r="BK180" s="145">
        <f t="shared" ref="BK180:BK194" si="39">ROUND(I180*H180,2)</f>
        <v>0</v>
      </c>
      <c r="BL180" s="13" t="s">
        <v>189</v>
      </c>
      <c r="BM180" s="144" t="s">
        <v>286</v>
      </c>
    </row>
    <row r="181" spans="2:65" s="1" customFormat="1" ht="16.5" customHeight="1">
      <c r="B181" s="131"/>
      <c r="C181" s="146" t="s">
        <v>287</v>
      </c>
      <c r="D181" s="146" t="s">
        <v>236</v>
      </c>
      <c r="E181" s="147" t="s">
        <v>288</v>
      </c>
      <c r="F181" s="148" t="s">
        <v>289</v>
      </c>
      <c r="G181" s="149" t="s">
        <v>125</v>
      </c>
      <c r="H181" s="150">
        <v>0.13600000000000001</v>
      </c>
      <c r="I181" s="151"/>
      <c r="J181" s="152">
        <f t="shared" si="30"/>
        <v>0</v>
      </c>
      <c r="K181" s="153"/>
      <c r="L181" s="154"/>
      <c r="M181" s="155" t="s">
        <v>1</v>
      </c>
      <c r="N181" s="156" t="s">
        <v>40</v>
      </c>
      <c r="P181" s="142">
        <f t="shared" si="31"/>
        <v>0</v>
      </c>
      <c r="Q181" s="142">
        <v>0.54</v>
      </c>
      <c r="R181" s="142">
        <f t="shared" si="32"/>
        <v>7.3440000000000005E-2</v>
      </c>
      <c r="S181" s="142">
        <v>0</v>
      </c>
      <c r="T181" s="143">
        <f t="shared" si="33"/>
        <v>0</v>
      </c>
      <c r="AR181" s="144" t="s">
        <v>240</v>
      </c>
      <c r="AT181" s="144" t="s">
        <v>236</v>
      </c>
      <c r="AU181" s="144" t="s">
        <v>127</v>
      </c>
      <c r="AY181" s="13" t="s">
        <v>120</v>
      </c>
      <c r="BE181" s="145">
        <f t="shared" si="34"/>
        <v>0</v>
      </c>
      <c r="BF181" s="145">
        <f t="shared" si="35"/>
        <v>0</v>
      </c>
      <c r="BG181" s="145">
        <f t="shared" si="36"/>
        <v>0</v>
      </c>
      <c r="BH181" s="145">
        <f t="shared" si="37"/>
        <v>0</v>
      </c>
      <c r="BI181" s="145">
        <f t="shared" si="38"/>
        <v>0</v>
      </c>
      <c r="BJ181" s="13" t="s">
        <v>127</v>
      </c>
      <c r="BK181" s="145">
        <f t="shared" si="39"/>
        <v>0</v>
      </c>
      <c r="BL181" s="13" t="s">
        <v>189</v>
      </c>
      <c r="BM181" s="144" t="s">
        <v>290</v>
      </c>
    </row>
    <row r="182" spans="2:65" s="1" customFormat="1" ht="44.25" customHeight="1">
      <c r="B182" s="131"/>
      <c r="C182" s="132" t="s">
        <v>291</v>
      </c>
      <c r="D182" s="132" t="s">
        <v>122</v>
      </c>
      <c r="E182" s="133" t="s">
        <v>292</v>
      </c>
      <c r="F182" s="134" t="s">
        <v>293</v>
      </c>
      <c r="G182" s="135" t="s">
        <v>125</v>
      </c>
      <c r="H182" s="136">
        <v>0.13600000000000001</v>
      </c>
      <c r="I182" s="137"/>
      <c r="J182" s="138">
        <f t="shared" si="30"/>
        <v>0</v>
      </c>
      <c r="K182" s="139"/>
      <c r="L182" s="28"/>
      <c r="M182" s="140" t="s">
        <v>1</v>
      </c>
      <c r="N182" s="141" t="s">
        <v>40</v>
      </c>
      <c r="P182" s="142">
        <f t="shared" si="31"/>
        <v>0</v>
      </c>
      <c r="Q182" s="142">
        <v>2.2349999999999998E-2</v>
      </c>
      <c r="R182" s="142">
        <f t="shared" si="32"/>
        <v>3.0395999999999999E-3</v>
      </c>
      <c r="S182" s="142">
        <v>0</v>
      </c>
      <c r="T182" s="143">
        <f t="shared" si="33"/>
        <v>0</v>
      </c>
      <c r="AR182" s="144" t="s">
        <v>189</v>
      </c>
      <c r="AT182" s="144" t="s">
        <v>122</v>
      </c>
      <c r="AU182" s="144" t="s">
        <v>127</v>
      </c>
      <c r="AY182" s="13" t="s">
        <v>120</v>
      </c>
      <c r="BE182" s="145">
        <f t="shared" si="34"/>
        <v>0</v>
      </c>
      <c r="BF182" s="145">
        <f t="shared" si="35"/>
        <v>0</v>
      </c>
      <c r="BG182" s="145">
        <f t="shared" si="36"/>
        <v>0</v>
      </c>
      <c r="BH182" s="145">
        <f t="shared" si="37"/>
        <v>0</v>
      </c>
      <c r="BI182" s="145">
        <f t="shared" si="38"/>
        <v>0</v>
      </c>
      <c r="BJ182" s="13" t="s">
        <v>127</v>
      </c>
      <c r="BK182" s="145">
        <f t="shared" si="39"/>
        <v>0</v>
      </c>
      <c r="BL182" s="13" t="s">
        <v>189</v>
      </c>
      <c r="BM182" s="144" t="s">
        <v>294</v>
      </c>
    </row>
    <row r="183" spans="2:65" s="1" customFormat="1" ht="24.2" customHeight="1">
      <c r="B183" s="131"/>
      <c r="C183" s="132" t="s">
        <v>295</v>
      </c>
      <c r="D183" s="132" t="s">
        <v>122</v>
      </c>
      <c r="E183" s="133" t="s">
        <v>296</v>
      </c>
      <c r="F183" s="134" t="s">
        <v>297</v>
      </c>
      <c r="G183" s="135" t="s">
        <v>265</v>
      </c>
      <c r="H183" s="136">
        <v>99.2</v>
      </c>
      <c r="I183" s="137"/>
      <c r="J183" s="138">
        <f t="shared" si="30"/>
        <v>0</v>
      </c>
      <c r="K183" s="139"/>
      <c r="L183" s="28"/>
      <c r="M183" s="140" t="s">
        <v>1</v>
      </c>
      <c r="N183" s="141" t="s">
        <v>40</v>
      </c>
      <c r="P183" s="142">
        <f t="shared" si="31"/>
        <v>0</v>
      </c>
      <c r="Q183" s="142">
        <v>2.1000000000000001E-4</v>
      </c>
      <c r="R183" s="142">
        <f t="shared" si="32"/>
        <v>2.0832E-2</v>
      </c>
      <c r="S183" s="142">
        <v>0</v>
      </c>
      <c r="T183" s="143">
        <f t="shared" si="33"/>
        <v>0</v>
      </c>
      <c r="AR183" s="144" t="s">
        <v>189</v>
      </c>
      <c r="AT183" s="144" t="s">
        <v>122</v>
      </c>
      <c r="AU183" s="144" t="s">
        <v>127</v>
      </c>
      <c r="AY183" s="13" t="s">
        <v>120</v>
      </c>
      <c r="BE183" s="145">
        <f t="shared" si="34"/>
        <v>0</v>
      </c>
      <c r="BF183" s="145">
        <f t="shared" si="35"/>
        <v>0</v>
      </c>
      <c r="BG183" s="145">
        <f t="shared" si="36"/>
        <v>0</v>
      </c>
      <c r="BH183" s="145">
        <f t="shared" si="37"/>
        <v>0</v>
      </c>
      <c r="BI183" s="145">
        <f t="shared" si="38"/>
        <v>0</v>
      </c>
      <c r="BJ183" s="13" t="s">
        <v>127</v>
      </c>
      <c r="BK183" s="145">
        <f t="shared" si="39"/>
        <v>0</v>
      </c>
      <c r="BL183" s="13" t="s">
        <v>189</v>
      </c>
      <c r="BM183" s="144" t="s">
        <v>298</v>
      </c>
    </row>
    <row r="184" spans="2:65" s="1" customFormat="1" ht="16.5" customHeight="1">
      <c r="B184" s="131"/>
      <c r="C184" s="146" t="s">
        <v>299</v>
      </c>
      <c r="D184" s="146" t="s">
        <v>236</v>
      </c>
      <c r="E184" s="147" t="s">
        <v>300</v>
      </c>
      <c r="F184" s="148" t="s">
        <v>301</v>
      </c>
      <c r="G184" s="149" t="s">
        <v>125</v>
      </c>
      <c r="H184" s="150">
        <v>0.66</v>
      </c>
      <c r="I184" s="151"/>
      <c r="J184" s="152">
        <f t="shared" si="30"/>
        <v>0</v>
      </c>
      <c r="K184" s="153"/>
      <c r="L184" s="154"/>
      <c r="M184" s="155" t="s">
        <v>1</v>
      </c>
      <c r="N184" s="156" t="s">
        <v>40</v>
      </c>
      <c r="P184" s="142">
        <f t="shared" si="31"/>
        <v>0</v>
      </c>
      <c r="Q184" s="142">
        <v>0.54</v>
      </c>
      <c r="R184" s="142">
        <f t="shared" si="32"/>
        <v>0.35640000000000005</v>
      </c>
      <c r="S184" s="142">
        <v>0</v>
      </c>
      <c r="T184" s="143">
        <f t="shared" si="33"/>
        <v>0</v>
      </c>
      <c r="AR184" s="144" t="s">
        <v>240</v>
      </c>
      <c r="AT184" s="144" t="s">
        <v>236</v>
      </c>
      <c r="AU184" s="144" t="s">
        <v>127</v>
      </c>
      <c r="AY184" s="13" t="s">
        <v>120</v>
      </c>
      <c r="BE184" s="145">
        <f t="shared" si="34"/>
        <v>0</v>
      </c>
      <c r="BF184" s="145">
        <f t="shared" si="35"/>
        <v>0</v>
      </c>
      <c r="BG184" s="145">
        <f t="shared" si="36"/>
        <v>0</v>
      </c>
      <c r="BH184" s="145">
        <f t="shared" si="37"/>
        <v>0</v>
      </c>
      <c r="BI184" s="145">
        <f t="shared" si="38"/>
        <v>0</v>
      </c>
      <c r="BJ184" s="13" t="s">
        <v>127</v>
      </c>
      <c r="BK184" s="145">
        <f t="shared" si="39"/>
        <v>0</v>
      </c>
      <c r="BL184" s="13" t="s">
        <v>189</v>
      </c>
      <c r="BM184" s="144" t="s">
        <v>302</v>
      </c>
    </row>
    <row r="185" spans="2:65" s="1" customFormat="1" ht="33" customHeight="1">
      <c r="B185" s="131"/>
      <c r="C185" s="132" t="s">
        <v>303</v>
      </c>
      <c r="D185" s="132" t="s">
        <v>122</v>
      </c>
      <c r="E185" s="133" t="s">
        <v>304</v>
      </c>
      <c r="F185" s="134" t="s">
        <v>305</v>
      </c>
      <c r="G185" s="135" t="s">
        <v>265</v>
      </c>
      <c r="H185" s="136">
        <v>18.8</v>
      </c>
      <c r="I185" s="137"/>
      <c r="J185" s="138">
        <f t="shared" si="30"/>
        <v>0</v>
      </c>
      <c r="K185" s="139"/>
      <c r="L185" s="28"/>
      <c r="M185" s="140" t="s">
        <v>1</v>
      </c>
      <c r="N185" s="141" t="s">
        <v>40</v>
      </c>
      <c r="P185" s="142">
        <f t="shared" si="31"/>
        <v>0</v>
      </c>
      <c r="Q185" s="142">
        <v>2.1000000000000001E-4</v>
      </c>
      <c r="R185" s="142">
        <f t="shared" si="32"/>
        <v>3.9480000000000001E-3</v>
      </c>
      <c r="S185" s="142">
        <v>0</v>
      </c>
      <c r="T185" s="143">
        <f t="shared" si="33"/>
        <v>0</v>
      </c>
      <c r="AR185" s="144" t="s">
        <v>189</v>
      </c>
      <c r="AT185" s="144" t="s">
        <v>122</v>
      </c>
      <c r="AU185" s="144" t="s">
        <v>127</v>
      </c>
      <c r="AY185" s="13" t="s">
        <v>120</v>
      </c>
      <c r="BE185" s="145">
        <f t="shared" si="34"/>
        <v>0</v>
      </c>
      <c r="BF185" s="145">
        <f t="shared" si="35"/>
        <v>0</v>
      </c>
      <c r="BG185" s="145">
        <f t="shared" si="36"/>
        <v>0</v>
      </c>
      <c r="BH185" s="145">
        <f t="shared" si="37"/>
        <v>0</v>
      </c>
      <c r="BI185" s="145">
        <f t="shared" si="38"/>
        <v>0</v>
      </c>
      <c r="BJ185" s="13" t="s">
        <v>127</v>
      </c>
      <c r="BK185" s="145">
        <f t="shared" si="39"/>
        <v>0</v>
      </c>
      <c r="BL185" s="13" t="s">
        <v>189</v>
      </c>
      <c r="BM185" s="144" t="s">
        <v>306</v>
      </c>
    </row>
    <row r="186" spans="2:65" s="1" customFormat="1" ht="16.5" customHeight="1">
      <c r="B186" s="131"/>
      <c r="C186" s="146" t="s">
        <v>307</v>
      </c>
      <c r="D186" s="146" t="s">
        <v>236</v>
      </c>
      <c r="E186" s="147" t="s">
        <v>300</v>
      </c>
      <c r="F186" s="148" t="s">
        <v>301</v>
      </c>
      <c r="G186" s="149" t="s">
        <v>125</v>
      </c>
      <c r="H186" s="150">
        <v>0.26500000000000001</v>
      </c>
      <c r="I186" s="151"/>
      <c r="J186" s="152">
        <f t="shared" si="30"/>
        <v>0</v>
      </c>
      <c r="K186" s="153"/>
      <c r="L186" s="154"/>
      <c r="M186" s="155" t="s">
        <v>1</v>
      </c>
      <c r="N186" s="156" t="s">
        <v>40</v>
      </c>
      <c r="P186" s="142">
        <f t="shared" si="31"/>
        <v>0</v>
      </c>
      <c r="Q186" s="142">
        <v>0.54</v>
      </c>
      <c r="R186" s="142">
        <f t="shared" si="32"/>
        <v>0.1431</v>
      </c>
      <c r="S186" s="142">
        <v>0</v>
      </c>
      <c r="T186" s="143">
        <f t="shared" si="33"/>
        <v>0</v>
      </c>
      <c r="AR186" s="144" t="s">
        <v>240</v>
      </c>
      <c r="AT186" s="144" t="s">
        <v>236</v>
      </c>
      <c r="AU186" s="144" t="s">
        <v>127</v>
      </c>
      <c r="AY186" s="13" t="s">
        <v>120</v>
      </c>
      <c r="BE186" s="145">
        <f t="shared" si="34"/>
        <v>0</v>
      </c>
      <c r="BF186" s="145">
        <f t="shared" si="35"/>
        <v>0</v>
      </c>
      <c r="BG186" s="145">
        <f t="shared" si="36"/>
        <v>0</v>
      </c>
      <c r="BH186" s="145">
        <f t="shared" si="37"/>
        <v>0</v>
      </c>
      <c r="BI186" s="145">
        <f t="shared" si="38"/>
        <v>0</v>
      </c>
      <c r="BJ186" s="13" t="s">
        <v>127</v>
      </c>
      <c r="BK186" s="145">
        <f t="shared" si="39"/>
        <v>0</v>
      </c>
      <c r="BL186" s="13" t="s">
        <v>189</v>
      </c>
      <c r="BM186" s="144" t="s">
        <v>308</v>
      </c>
    </row>
    <row r="187" spans="2:65" s="1" customFormat="1" ht="24.2" customHeight="1">
      <c r="B187" s="131"/>
      <c r="C187" s="132" t="s">
        <v>309</v>
      </c>
      <c r="D187" s="132" t="s">
        <v>122</v>
      </c>
      <c r="E187" s="133" t="s">
        <v>310</v>
      </c>
      <c r="F187" s="134" t="s">
        <v>311</v>
      </c>
      <c r="G187" s="135" t="s">
        <v>125</v>
      </c>
      <c r="H187" s="136">
        <v>0.92500000000000004</v>
      </c>
      <c r="I187" s="137"/>
      <c r="J187" s="138">
        <f t="shared" si="30"/>
        <v>0</v>
      </c>
      <c r="K187" s="139"/>
      <c r="L187" s="28"/>
      <c r="M187" s="140" t="s">
        <v>1</v>
      </c>
      <c r="N187" s="141" t="s">
        <v>40</v>
      </c>
      <c r="P187" s="142">
        <f t="shared" si="31"/>
        <v>0</v>
      </c>
      <c r="Q187" s="142">
        <v>2.5780000000000001E-2</v>
      </c>
      <c r="R187" s="142">
        <f t="shared" si="32"/>
        <v>2.3846500000000003E-2</v>
      </c>
      <c r="S187" s="142">
        <v>0</v>
      </c>
      <c r="T187" s="143">
        <f t="shared" si="33"/>
        <v>0</v>
      </c>
      <c r="AR187" s="144" t="s">
        <v>189</v>
      </c>
      <c r="AT187" s="144" t="s">
        <v>122</v>
      </c>
      <c r="AU187" s="144" t="s">
        <v>127</v>
      </c>
      <c r="AY187" s="13" t="s">
        <v>120</v>
      </c>
      <c r="BE187" s="145">
        <f t="shared" si="34"/>
        <v>0</v>
      </c>
      <c r="BF187" s="145">
        <f t="shared" si="35"/>
        <v>0</v>
      </c>
      <c r="BG187" s="145">
        <f t="shared" si="36"/>
        <v>0</v>
      </c>
      <c r="BH187" s="145">
        <f t="shared" si="37"/>
        <v>0</v>
      </c>
      <c r="BI187" s="145">
        <f t="shared" si="38"/>
        <v>0</v>
      </c>
      <c r="BJ187" s="13" t="s">
        <v>127</v>
      </c>
      <c r="BK187" s="145">
        <f t="shared" si="39"/>
        <v>0</v>
      </c>
      <c r="BL187" s="13" t="s">
        <v>189</v>
      </c>
      <c r="BM187" s="144" t="s">
        <v>312</v>
      </c>
    </row>
    <row r="188" spans="2:65" s="1" customFormat="1" ht="24.2" customHeight="1">
      <c r="B188" s="131"/>
      <c r="C188" s="132" t="s">
        <v>313</v>
      </c>
      <c r="D188" s="132" t="s">
        <v>122</v>
      </c>
      <c r="E188" s="133" t="s">
        <v>314</v>
      </c>
      <c r="F188" s="134" t="s">
        <v>315</v>
      </c>
      <c r="G188" s="135" t="s">
        <v>160</v>
      </c>
      <c r="H188" s="136">
        <v>19.84</v>
      </c>
      <c r="I188" s="137"/>
      <c r="J188" s="138">
        <f t="shared" si="30"/>
        <v>0</v>
      </c>
      <c r="K188" s="139"/>
      <c r="L188" s="28"/>
      <c r="M188" s="140" t="s">
        <v>1</v>
      </c>
      <c r="N188" s="141" t="s">
        <v>40</v>
      </c>
      <c r="P188" s="142">
        <f t="shared" si="31"/>
        <v>0</v>
      </c>
      <c r="Q188" s="142">
        <v>1.226E-2</v>
      </c>
      <c r="R188" s="142">
        <f t="shared" si="32"/>
        <v>0.24323839999999999</v>
      </c>
      <c r="S188" s="142">
        <v>0</v>
      </c>
      <c r="T188" s="143">
        <f t="shared" si="33"/>
        <v>0</v>
      </c>
      <c r="AR188" s="144" t="s">
        <v>189</v>
      </c>
      <c r="AT188" s="144" t="s">
        <v>122</v>
      </c>
      <c r="AU188" s="144" t="s">
        <v>127</v>
      </c>
      <c r="AY188" s="13" t="s">
        <v>120</v>
      </c>
      <c r="BE188" s="145">
        <f t="shared" si="34"/>
        <v>0</v>
      </c>
      <c r="BF188" s="145">
        <f t="shared" si="35"/>
        <v>0</v>
      </c>
      <c r="BG188" s="145">
        <f t="shared" si="36"/>
        <v>0</v>
      </c>
      <c r="BH188" s="145">
        <f t="shared" si="37"/>
        <v>0</v>
      </c>
      <c r="BI188" s="145">
        <f t="shared" si="38"/>
        <v>0</v>
      </c>
      <c r="BJ188" s="13" t="s">
        <v>127</v>
      </c>
      <c r="BK188" s="145">
        <f t="shared" si="39"/>
        <v>0</v>
      </c>
      <c r="BL188" s="13" t="s">
        <v>189</v>
      </c>
      <c r="BM188" s="144" t="s">
        <v>316</v>
      </c>
    </row>
    <row r="189" spans="2:65" s="1" customFormat="1" ht="16.5" customHeight="1">
      <c r="B189" s="131"/>
      <c r="C189" s="132" t="s">
        <v>317</v>
      </c>
      <c r="D189" s="132" t="s">
        <v>122</v>
      </c>
      <c r="E189" s="133" t="s">
        <v>318</v>
      </c>
      <c r="F189" s="134" t="s">
        <v>319</v>
      </c>
      <c r="G189" s="135" t="s">
        <v>160</v>
      </c>
      <c r="H189" s="136">
        <v>19.84</v>
      </c>
      <c r="I189" s="137"/>
      <c r="J189" s="138">
        <f t="shared" si="30"/>
        <v>0</v>
      </c>
      <c r="K189" s="139"/>
      <c r="L189" s="28"/>
      <c r="M189" s="140" t="s">
        <v>1</v>
      </c>
      <c r="N189" s="141" t="s">
        <v>40</v>
      </c>
      <c r="P189" s="142">
        <f t="shared" si="31"/>
        <v>0</v>
      </c>
      <c r="Q189" s="142">
        <v>0</v>
      </c>
      <c r="R189" s="142">
        <f t="shared" si="32"/>
        <v>0</v>
      </c>
      <c r="S189" s="142">
        <v>0</v>
      </c>
      <c r="T189" s="143">
        <f t="shared" si="33"/>
        <v>0</v>
      </c>
      <c r="AR189" s="144" t="s">
        <v>189</v>
      </c>
      <c r="AT189" s="144" t="s">
        <v>122</v>
      </c>
      <c r="AU189" s="144" t="s">
        <v>127</v>
      </c>
      <c r="AY189" s="13" t="s">
        <v>120</v>
      </c>
      <c r="BE189" s="145">
        <f t="shared" si="34"/>
        <v>0</v>
      </c>
      <c r="BF189" s="145">
        <f t="shared" si="35"/>
        <v>0</v>
      </c>
      <c r="BG189" s="145">
        <f t="shared" si="36"/>
        <v>0</v>
      </c>
      <c r="BH189" s="145">
        <f t="shared" si="37"/>
        <v>0</v>
      </c>
      <c r="BI189" s="145">
        <f t="shared" si="38"/>
        <v>0</v>
      </c>
      <c r="BJ189" s="13" t="s">
        <v>127</v>
      </c>
      <c r="BK189" s="145">
        <f t="shared" si="39"/>
        <v>0</v>
      </c>
      <c r="BL189" s="13" t="s">
        <v>189</v>
      </c>
      <c r="BM189" s="144" t="s">
        <v>320</v>
      </c>
    </row>
    <row r="190" spans="2:65" s="1" customFormat="1" ht="16.5" customHeight="1">
      <c r="B190" s="131"/>
      <c r="C190" s="146" t="s">
        <v>321</v>
      </c>
      <c r="D190" s="146" t="s">
        <v>236</v>
      </c>
      <c r="E190" s="147" t="s">
        <v>288</v>
      </c>
      <c r="F190" s="148" t="s">
        <v>289</v>
      </c>
      <c r="G190" s="149" t="s">
        <v>125</v>
      </c>
      <c r="H190" s="150">
        <v>0.65500000000000003</v>
      </c>
      <c r="I190" s="151"/>
      <c r="J190" s="152">
        <f t="shared" si="30"/>
        <v>0</v>
      </c>
      <c r="K190" s="153"/>
      <c r="L190" s="154"/>
      <c r="M190" s="155" t="s">
        <v>1</v>
      </c>
      <c r="N190" s="156" t="s">
        <v>40</v>
      </c>
      <c r="P190" s="142">
        <f t="shared" si="31"/>
        <v>0</v>
      </c>
      <c r="Q190" s="142">
        <v>0.54</v>
      </c>
      <c r="R190" s="142">
        <f t="shared" si="32"/>
        <v>0.35370000000000001</v>
      </c>
      <c r="S190" s="142">
        <v>0</v>
      </c>
      <c r="T190" s="143">
        <f t="shared" si="33"/>
        <v>0</v>
      </c>
      <c r="AR190" s="144" t="s">
        <v>240</v>
      </c>
      <c r="AT190" s="144" t="s">
        <v>236</v>
      </c>
      <c r="AU190" s="144" t="s">
        <v>127</v>
      </c>
      <c r="AY190" s="13" t="s">
        <v>120</v>
      </c>
      <c r="BE190" s="145">
        <f t="shared" si="34"/>
        <v>0</v>
      </c>
      <c r="BF190" s="145">
        <f t="shared" si="35"/>
        <v>0</v>
      </c>
      <c r="BG190" s="145">
        <f t="shared" si="36"/>
        <v>0</v>
      </c>
      <c r="BH190" s="145">
        <f t="shared" si="37"/>
        <v>0</v>
      </c>
      <c r="BI190" s="145">
        <f t="shared" si="38"/>
        <v>0</v>
      </c>
      <c r="BJ190" s="13" t="s">
        <v>127</v>
      </c>
      <c r="BK190" s="145">
        <f t="shared" si="39"/>
        <v>0</v>
      </c>
      <c r="BL190" s="13" t="s">
        <v>189</v>
      </c>
      <c r="BM190" s="144" t="s">
        <v>322</v>
      </c>
    </row>
    <row r="191" spans="2:65" s="1" customFormat="1" ht="24.2" customHeight="1">
      <c r="B191" s="131"/>
      <c r="C191" s="132" t="s">
        <v>323</v>
      </c>
      <c r="D191" s="132" t="s">
        <v>122</v>
      </c>
      <c r="E191" s="133" t="s">
        <v>324</v>
      </c>
      <c r="F191" s="134" t="s">
        <v>325</v>
      </c>
      <c r="G191" s="135" t="s">
        <v>265</v>
      </c>
      <c r="H191" s="136">
        <v>36</v>
      </c>
      <c r="I191" s="137"/>
      <c r="J191" s="138">
        <f t="shared" si="30"/>
        <v>0</v>
      </c>
      <c r="K191" s="139"/>
      <c r="L191" s="28"/>
      <c r="M191" s="140" t="s">
        <v>1</v>
      </c>
      <c r="N191" s="141" t="s">
        <v>40</v>
      </c>
      <c r="P191" s="142">
        <f t="shared" si="31"/>
        <v>0</v>
      </c>
      <c r="Q191" s="142">
        <v>0</v>
      </c>
      <c r="R191" s="142">
        <f t="shared" si="32"/>
        <v>0</v>
      </c>
      <c r="S191" s="142">
        <v>0</v>
      </c>
      <c r="T191" s="143">
        <f t="shared" si="33"/>
        <v>0</v>
      </c>
      <c r="AR191" s="144" t="s">
        <v>189</v>
      </c>
      <c r="AT191" s="144" t="s">
        <v>122</v>
      </c>
      <c r="AU191" s="144" t="s">
        <v>127</v>
      </c>
      <c r="AY191" s="13" t="s">
        <v>120</v>
      </c>
      <c r="BE191" s="145">
        <f t="shared" si="34"/>
        <v>0</v>
      </c>
      <c r="BF191" s="145">
        <f t="shared" si="35"/>
        <v>0</v>
      </c>
      <c r="BG191" s="145">
        <f t="shared" si="36"/>
        <v>0</v>
      </c>
      <c r="BH191" s="145">
        <f t="shared" si="37"/>
        <v>0</v>
      </c>
      <c r="BI191" s="145">
        <f t="shared" si="38"/>
        <v>0</v>
      </c>
      <c r="BJ191" s="13" t="s">
        <v>127</v>
      </c>
      <c r="BK191" s="145">
        <f t="shared" si="39"/>
        <v>0</v>
      </c>
      <c r="BL191" s="13" t="s">
        <v>189</v>
      </c>
      <c r="BM191" s="144" t="s">
        <v>326</v>
      </c>
    </row>
    <row r="192" spans="2:65" s="1" customFormat="1" ht="16.5" customHeight="1">
      <c r="B192" s="131"/>
      <c r="C192" s="146" t="s">
        <v>327</v>
      </c>
      <c r="D192" s="146" t="s">
        <v>236</v>
      </c>
      <c r="E192" s="147" t="s">
        <v>300</v>
      </c>
      <c r="F192" s="148" t="s">
        <v>301</v>
      </c>
      <c r="G192" s="149" t="s">
        <v>125</v>
      </c>
      <c r="H192" s="150">
        <v>0.50700000000000001</v>
      </c>
      <c r="I192" s="151"/>
      <c r="J192" s="152">
        <f t="shared" si="30"/>
        <v>0</v>
      </c>
      <c r="K192" s="153"/>
      <c r="L192" s="154"/>
      <c r="M192" s="155" t="s">
        <v>1</v>
      </c>
      <c r="N192" s="156" t="s">
        <v>40</v>
      </c>
      <c r="P192" s="142">
        <f t="shared" si="31"/>
        <v>0</v>
      </c>
      <c r="Q192" s="142">
        <v>0.54</v>
      </c>
      <c r="R192" s="142">
        <f t="shared" si="32"/>
        <v>0.27378000000000002</v>
      </c>
      <c r="S192" s="142">
        <v>0</v>
      </c>
      <c r="T192" s="143">
        <f t="shared" si="33"/>
        <v>0</v>
      </c>
      <c r="AR192" s="144" t="s">
        <v>240</v>
      </c>
      <c r="AT192" s="144" t="s">
        <v>236</v>
      </c>
      <c r="AU192" s="144" t="s">
        <v>127</v>
      </c>
      <c r="AY192" s="13" t="s">
        <v>120</v>
      </c>
      <c r="BE192" s="145">
        <f t="shared" si="34"/>
        <v>0</v>
      </c>
      <c r="BF192" s="145">
        <f t="shared" si="35"/>
        <v>0</v>
      </c>
      <c r="BG192" s="145">
        <f t="shared" si="36"/>
        <v>0</v>
      </c>
      <c r="BH192" s="145">
        <f t="shared" si="37"/>
        <v>0</v>
      </c>
      <c r="BI192" s="145">
        <f t="shared" si="38"/>
        <v>0</v>
      </c>
      <c r="BJ192" s="13" t="s">
        <v>127</v>
      </c>
      <c r="BK192" s="145">
        <f t="shared" si="39"/>
        <v>0</v>
      </c>
      <c r="BL192" s="13" t="s">
        <v>189</v>
      </c>
      <c r="BM192" s="144" t="s">
        <v>328</v>
      </c>
    </row>
    <row r="193" spans="2:65" s="1" customFormat="1" ht="24.2" customHeight="1">
      <c r="B193" s="131"/>
      <c r="C193" s="132" t="s">
        <v>329</v>
      </c>
      <c r="D193" s="132" t="s">
        <v>122</v>
      </c>
      <c r="E193" s="133" t="s">
        <v>330</v>
      </c>
      <c r="F193" s="134" t="s">
        <v>331</v>
      </c>
      <c r="G193" s="135" t="s">
        <v>125</v>
      </c>
      <c r="H193" s="136">
        <v>1.6970000000000001</v>
      </c>
      <c r="I193" s="137"/>
      <c r="J193" s="138">
        <f t="shared" si="30"/>
        <v>0</v>
      </c>
      <c r="K193" s="139"/>
      <c r="L193" s="28"/>
      <c r="M193" s="140" t="s">
        <v>1</v>
      </c>
      <c r="N193" s="141" t="s">
        <v>40</v>
      </c>
      <c r="P193" s="142">
        <f t="shared" si="31"/>
        <v>0</v>
      </c>
      <c r="Q193" s="142">
        <v>2.9299999999999999E-3</v>
      </c>
      <c r="R193" s="142">
        <f t="shared" si="32"/>
        <v>4.9722100000000003E-3</v>
      </c>
      <c r="S193" s="142">
        <v>0</v>
      </c>
      <c r="T193" s="143">
        <f t="shared" si="33"/>
        <v>0</v>
      </c>
      <c r="AR193" s="144" t="s">
        <v>189</v>
      </c>
      <c r="AT193" s="144" t="s">
        <v>122</v>
      </c>
      <c r="AU193" s="144" t="s">
        <v>127</v>
      </c>
      <c r="AY193" s="13" t="s">
        <v>120</v>
      </c>
      <c r="BE193" s="145">
        <f t="shared" si="34"/>
        <v>0</v>
      </c>
      <c r="BF193" s="145">
        <f t="shared" si="35"/>
        <v>0</v>
      </c>
      <c r="BG193" s="145">
        <f t="shared" si="36"/>
        <v>0</v>
      </c>
      <c r="BH193" s="145">
        <f t="shared" si="37"/>
        <v>0</v>
      </c>
      <c r="BI193" s="145">
        <f t="shared" si="38"/>
        <v>0</v>
      </c>
      <c r="BJ193" s="13" t="s">
        <v>127</v>
      </c>
      <c r="BK193" s="145">
        <f t="shared" si="39"/>
        <v>0</v>
      </c>
      <c r="BL193" s="13" t="s">
        <v>189</v>
      </c>
      <c r="BM193" s="144" t="s">
        <v>332</v>
      </c>
    </row>
    <row r="194" spans="2:65" s="1" customFormat="1" ht="24.2" customHeight="1">
      <c r="B194" s="131"/>
      <c r="C194" s="132" t="s">
        <v>333</v>
      </c>
      <c r="D194" s="132" t="s">
        <v>122</v>
      </c>
      <c r="E194" s="133" t="s">
        <v>334</v>
      </c>
      <c r="F194" s="134" t="s">
        <v>335</v>
      </c>
      <c r="G194" s="135" t="s">
        <v>154</v>
      </c>
      <c r="H194" s="136">
        <v>1.51</v>
      </c>
      <c r="I194" s="137"/>
      <c r="J194" s="138">
        <f t="shared" si="30"/>
        <v>0</v>
      </c>
      <c r="K194" s="139"/>
      <c r="L194" s="28"/>
      <c r="M194" s="140" t="s">
        <v>1</v>
      </c>
      <c r="N194" s="141" t="s">
        <v>40</v>
      </c>
      <c r="P194" s="142">
        <f t="shared" si="31"/>
        <v>0</v>
      </c>
      <c r="Q194" s="142">
        <v>0</v>
      </c>
      <c r="R194" s="142">
        <f t="shared" si="32"/>
        <v>0</v>
      </c>
      <c r="S194" s="142">
        <v>0</v>
      </c>
      <c r="T194" s="143">
        <f t="shared" si="33"/>
        <v>0</v>
      </c>
      <c r="AR194" s="144" t="s">
        <v>189</v>
      </c>
      <c r="AT194" s="144" t="s">
        <v>122</v>
      </c>
      <c r="AU194" s="144" t="s">
        <v>127</v>
      </c>
      <c r="AY194" s="13" t="s">
        <v>120</v>
      </c>
      <c r="BE194" s="145">
        <f t="shared" si="34"/>
        <v>0</v>
      </c>
      <c r="BF194" s="145">
        <f t="shared" si="35"/>
        <v>0</v>
      </c>
      <c r="BG194" s="145">
        <f t="shared" si="36"/>
        <v>0</v>
      </c>
      <c r="BH194" s="145">
        <f t="shared" si="37"/>
        <v>0</v>
      </c>
      <c r="BI194" s="145">
        <f t="shared" si="38"/>
        <v>0</v>
      </c>
      <c r="BJ194" s="13" t="s">
        <v>127</v>
      </c>
      <c r="BK194" s="145">
        <f t="shared" si="39"/>
        <v>0</v>
      </c>
      <c r="BL194" s="13" t="s">
        <v>189</v>
      </c>
      <c r="BM194" s="144" t="s">
        <v>336</v>
      </c>
    </row>
    <row r="195" spans="2:65" s="11" customFormat="1" ht="22.9" customHeight="1">
      <c r="B195" s="119"/>
      <c r="D195" s="120" t="s">
        <v>73</v>
      </c>
      <c r="E195" s="129" t="s">
        <v>337</v>
      </c>
      <c r="F195" s="129" t="s">
        <v>338</v>
      </c>
      <c r="I195" s="122"/>
      <c r="J195" s="130">
        <f>BK195</f>
        <v>0</v>
      </c>
      <c r="L195" s="119"/>
      <c r="M195" s="124"/>
      <c r="P195" s="125">
        <f>SUM(P196:P201)</f>
        <v>0</v>
      </c>
      <c r="R195" s="125">
        <f>SUM(R196:R201)</f>
        <v>0.99330399999999985</v>
      </c>
      <c r="T195" s="126">
        <f>SUM(T196:T201)</f>
        <v>0</v>
      </c>
      <c r="AR195" s="120" t="s">
        <v>127</v>
      </c>
      <c r="AT195" s="127" t="s">
        <v>73</v>
      </c>
      <c r="AU195" s="127" t="s">
        <v>81</v>
      </c>
      <c r="AY195" s="120" t="s">
        <v>120</v>
      </c>
      <c r="BK195" s="128">
        <f>SUM(BK196:BK201)</f>
        <v>0</v>
      </c>
    </row>
    <row r="196" spans="2:65" s="1" customFormat="1" ht="24.2" customHeight="1">
      <c r="B196" s="131"/>
      <c r="C196" s="132" t="s">
        <v>339</v>
      </c>
      <c r="D196" s="132" t="s">
        <v>122</v>
      </c>
      <c r="E196" s="133" t="s">
        <v>340</v>
      </c>
      <c r="F196" s="134" t="s">
        <v>341</v>
      </c>
      <c r="G196" s="135" t="s">
        <v>160</v>
      </c>
      <c r="H196" s="136">
        <v>18</v>
      </c>
      <c r="I196" s="137"/>
      <c r="J196" s="138">
        <f>ROUND(I196*H196,2)</f>
        <v>0</v>
      </c>
      <c r="K196" s="139"/>
      <c r="L196" s="28"/>
      <c r="M196" s="140" t="s">
        <v>1</v>
      </c>
      <c r="N196" s="141" t="s">
        <v>40</v>
      </c>
      <c r="P196" s="142">
        <f>O196*H196</f>
        <v>0</v>
      </c>
      <c r="Q196" s="142">
        <v>2.3429999999999999E-2</v>
      </c>
      <c r="R196" s="142">
        <f>Q196*H196</f>
        <v>0.42174</v>
      </c>
      <c r="S196" s="142">
        <v>0</v>
      </c>
      <c r="T196" s="143">
        <f>S196*H196</f>
        <v>0</v>
      </c>
      <c r="AR196" s="144" t="s">
        <v>189</v>
      </c>
      <c r="AT196" s="144" t="s">
        <v>122</v>
      </c>
      <c r="AU196" s="144" t="s">
        <v>127</v>
      </c>
      <c r="AY196" s="13" t="s">
        <v>120</v>
      </c>
      <c r="BE196" s="145">
        <f>IF(N196="základná",J196,0)</f>
        <v>0</v>
      </c>
      <c r="BF196" s="145">
        <f>IF(N196="znížená",J196,0)</f>
        <v>0</v>
      </c>
      <c r="BG196" s="145">
        <f>IF(N196="zákl. prenesená",J196,0)</f>
        <v>0</v>
      </c>
      <c r="BH196" s="145">
        <f>IF(N196="zníž. prenesená",J196,0)</f>
        <v>0</v>
      </c>
      <c r="BI196" s="145">
        <f>IF(N196="nulová",J196,0)</f>
        <v>0</v>
      </c>
      <c r="BJ196" s="13" t="s">
        <v>127</v>
      </c>
      <c r="BK196" s="145">
        <f>ROUND(I196*H196,2)</f>
        <v>0</v>
      </c>
      <c r="BL196" s="13" t="s">
        <v>189</v>
      </c>
      <c r="BM196" s="144" t="s">
        <v>342</v>
      </c>
    </row>
    <row r="197" spans="2:65" s="1" customFormat="1" ht="24.2" customHeight="1">
      <c r="B197" s="131"/>
      <c r="C197" s="146" t="s">
        <v>343</v>
      </c>
      <c r="D197" s="146" t="s">
        <v>236</v>
      </c>
      <c r="E197" s="147" t="s">
        <v>344</v>
      </c>
      <c r="F197" s="148" t="s">
        <v>345</v>
      </c>
      <c r="G197" s="149" t="s">
        <v>160</v>
      </c>
      <c r="H197" s="150">
        <v>18.899999999999999</v>
      </c>
      <c r="I197" s="151"/>
      <c r="J197" s="152">
        <f>ROUND(I197*H197,2)</f>
        <v>0</v>
      </c>
      <c r="K197" s="153"/>
      <c r="L197" s="154"/>
      <c r="M197" s="155" t="s">
        <v>1</v>
      </c>
      <c r="N197" s="156" t="s">
        <v>40</v>
      </c>
      <c r="P197" s="142">
        <f>O197*H197</f>
        <v>0</v>
      </c>
      <c r="Q197" s="142">
        <v>1.4999999999999999E-2</v>
      </c>
      <c r="R197" s="142">
        <f>Q197*H197</f>
        <v>0.28349999999999997</v>
      </c>
      <c r="S197" s="142">
        <v>0</v>
      </c>
      <c r="T197" s="143">
        <f>S197*H197</f>
        <v>0</v>
      </c>
      <c r="AR197" s="144" t="s">
        <v>240</v>
      </c>
      <c r="AT197" s="144" t="s">
        <v>236</v>
      </c>
      <c r="AU197" s="144" t="s">
        <v>127</v>
      </c>
      <c r="AY197" s="13" t="s">
        <v>120</v>
      </c>
      <c r="BE197" s="145">
        <f>IF(N197="základná",J197,0)</f>
        <v>0</v>
      </c>
      <c r="BF197" s="145">
        <f>IF(N197="znížená",J197,0)</f>
        <v>0</v>
      </c>
      <c r="BG197" s="145">
        <f>IF(N197="zákl. prenesená",J197,0)</f>
        <v>0</v>
      </c>
      <c r="BH197" s="145">
        <f>IF(N197="zníž. prenesená",J197,0)</f>
        <v>0</v>
      </c>
      <c r="BI197" s="145">
        <f>IF(N197="nulová",J197,0)</f>
        <v>0</v>
      </c>
      <c r="BJ197" s="13" t="s">
        <v>127</v>
      </c>
      <c r="BK197" s="145">
        <f>ROUND(I197*H197,2)</f>
        <v>0</v>
      </c>
      <c r="BL197" s="13" t="s">
        <v>189</v>
      </c>
      <c r="BM197" s="144" t="s">
        <v>346</v>
      </c>
    </row>
    <row r="198" spans="2:65" s="1" customFormat="1" ht="39">
      <c r="B198" s="28"/>
      <c r="D198" s="157" t="s">
        <v>275</v>
      </c>
      <c r="F198" s="158" t="s">
        <v>347</v>
      </c>
      <c r="I198" s="159"/>
      <c r="L198" s="28"/>
      <c r="M198" s="160"/>
      <c r="T198" s="55"/>
      <c r="AT198" s="13" t="s">
        <v>275</v>
      </c>
      <c r="AU198" s="13" t="s">
        <v>127</v>
      </c>
    </row>
    <row r="199" spans="2:65" s="1" customFormat="1" ht="24.2" customHeight="1">
      <c r="B199" s="131"/>
      <c r="C199" s="146" t="s">
        <v>348</v>
      </c>
      <c r="D199" s="146" t="s">
        <v>236</v>
      </c>
      <c r="E199" s="147" t="s">
        <v>349</v>
      </c>
      <c r="F199" s="148" t="s">
        <v>350</v>
      </c>
      <c r="G199" s="149" t="s">
        <v>265</v>
      </c>
      <c r="H199" s="150">
        <v>50.4</v>
      </c>
      <c r="I199" s="151"/>
      <c r="J199" s="152">
        <f>ROUND(I199*H199,2)</f>
        <v>0</v>
      </c>
      <c r="K199" s="153"/>
      <c r="L199" s="154"/>
      <c r="M199" s="155" t="s">
        <v>1</v>
      </c>
      <c r="N199" s="156" t="s">
        <v>40</v>
      </c>
      <c r="P199" s="142">
        <f>O199*H199</f>
        <v>0</v>
      </c>
      <c r="Q199" s="142">
        <v>5.5599999999999998E-3</v>
      </c>
      <c r="R199" s="142">
        <f>Q199*H199</f>
        <v>0.28022399999999997</v>
      </c>
      <c r="S199" s="142">
        <v>0</v>
      </c>
      <c r="T199" s="143">
        <f>S199*H199</f>
        <v>0</v>
      </c>
      <c r="AR199" s="144" t="s">
        <v>240</v>
      </c>
      <c r="AT199" s="144" t="s">
        <v>236</v>
      </c>
      <c r="AU199" s="144" t="s">
        <v>127</v>
      </c>
      <c r="AY199" s="13" t="s">
        <v>120</v>
      </c>
      <c r="BE199" s="145">
        <f>IF(N199="základná",J199,0)</f>
        <v>0</v>
      </c>
      <c r="BF199" s="145">
        <f>IF(N199="znížená",J199,0)</f>
        <v>0</v>
      </c>
      <c r="BG199" s="145">
        <f>IF(N199="zákl. prenesená",J199,0)</f>
        <v>0</v>
      </c>
      <c r="BH199" s="145">
        <f>IF(N199="zníž. prenesená",J199,0)</f>
        <v>0</v>
      </c>
      <c r="BI199" s="145">
        <f>IF(N199="nulová",J199,0)</f>
        <v>0</v>
      </c>
      <c r="BJ199" s="13" t="s">
        <v>127</v>
      </c>
      <c r="BK199" s="145">
        <f>ROUND(I199*H199,2)</f>
        <v>0</v>
      </c>
      <c r="BL199" s="13" t="s">
        <v>189</v>
      </c>
      <c r="BM199" s="144" t="s">
        <v>351</v>
      </c>
    </row>
    <row r="200" spans="2:65" s="1" customFormat="1" ht="16.5" customHeight="1">
      <c r="B200" s="131"/>
      <c r="C200" s="146" t="s">
        <v>352</v>
      </c>
      <c r="D200" s="146" t="s">
        <v>236</v>
      </c>
      <c r="E200" s="147" t="s">
        <v>353</v>
      </c>
      <c r="F200" s="148" t="s">
        <v>354</v>
      </c>
      <c r="G200" s="149" t="s">
        <v>239</v>
      </c>
      <c r="H200" s="150">
        <v>112</v>
      </c>
      <c r="I200" s="151"/>
      <c r="J200" s="152">
        <f>ROUND(I200*H200,2)</f>
        <v>0</v>
      </c>
      <c r="K200" s="153"/>
      <c r="L200" s="154"/>
      <c r="M200" s="155" t="s">
        <v>1</v>
      </c>
      <c r="N200" s="156" t="s">
        <v>40</v>
      </c>
      <c r="P200" s="142">
        <f>O200*H200</f>
        <v>0</v>
      </c>
      <c r="Q200" s="142">
        <v>6.9999999999999994E-5</v>
      </c>
      <c r="R200" s="142">
        <f>Q200*H200</f>
        <v>7.8399999999999997E-3</v>
      </c>
      <c r="S200" s="142">
        <v>0</v>
      </c>
      <c r="T200" s="143">
        <f>S200*H200</f>
        <v>0</v>
      </c>
      <c r="AR200" s="144" t="s">
        <v>240</v>
      </c>
      <c r="AT200" s="144" t="s">
        <v>236</v>
      </c>
      <c r="AU200" s="144" t="s">
        <v>127</v>
      </c>
      <c r="AY200" s="13" t="s">
        <v>120</v>
      </c>
      <c r="BE200" s="145">
        <f>IF(N200="základná",J200,0)</f>
        <v>0</v>
      </c>
      <c r="BF200" s="145">
        <f>IF(N200="znížená",J200,0)</f>
        <v>0</v>
      </c>
      <c r="BG200" s="145">
        <f>IF(N200="zákl. prenesená",J200,0)</f>
        <v>0</v>
      </c>
      <c r="BH200" s="145">
        <f>IF(N200="zníž. prenesená",J200,0)</f>
        <v>0</v>
      </c>
      <c r="BI200" s="145">
        <f>IF(N200="nulová",J200,0)</f>
        <v>0</v>
      </c>
      <c r="BJ200" s="13" t="s">
        <v>127</v>
      </c>
      <c r="BK200" s="145">
        <f>ROUND(I200*H200,2)</f>
        <v>0</v>
      </c>
      <c r="BL200" s="13" t="s">
        <v>189</v>
      </c>
      <c r="BM200" s="144" t="s">
        <v>355</v>
      </c>
    </row>
    <row r="201" spans="2:65" s="1" customFormat="1" ht="21.75" customHeight="1">
      <c r="B201" s="131"/>
      <c r="C201" s="132" t="s">
        <v>356</v>
      </c>
      <c r="D201" s="132" t="s">
        <v>122</v>
      </c>
      <c r="E201" s="133" t="s">
        <v>357</v>
      </c>
      <c r="F201" s="134" t="s">
        <v>358</v>
      </c>
      <c r="G201" s="135" t="s">
        <v>154</v>
      </c>
      <c r="H201" s="136">
        <v>0.99299999999999999</v>
      </c>
      <c r="I201" s="137"/>
      <c r="J201" s="138">
        <f>ROUND(I201*H201,2)</f>
        <v>0</v>
      </c>
      <c r="K201" s="139"/>
      <c r="L201" s="28"/>
      <c r="M201" s="140" t="s">
        <v>1</v>
      </c>
      <c r="N201" s="141" t="s">
        <v>40</v>
      </c>
      <c r="P201" s="142">
        <f>O201*H201</f>
        <v>0</v>
      </c>
      <c r="Q201" s="142">
        <v>0</v>
      </c>
      <c r="R201" s="142">
        <f>Q201*H201</f>
        <v>0</v>
      </c>
      <c r="S201" s="142">
        <v>0</v>
      </c>
      <c r="T201" s="143">
        <f>S201*H201</f>
        <v>0</v>
      </c>
      <c r="AR201" s="144" t="s">
        <v>189</v>
      </c>
      <c r="AT201" s="144" t="s">
        <v>122</v>
      </c>
      <c r="AU201" s="144" t="s">
        <v>127</v>
      </c>
      <c r="AY201" s="13" t="s">
        <v>120</v>
      </c>
      <c r="BE201" s="145">
        <f>IF(N201="základná",J201,0)</f>
        <v>0</v>
      </c>
      <c r="BF201" s="145">
        <f>IF(N201="znížená",J201,0)</f>
        <v>0</v>
      </c>
      <c r="BG201" s="145">
        <f>IF(N201="zákl. prenesená",J201,0)</f>
        <v>0</v>
      </c>
      <c r="BH201" s="145">
        <f>IF(N201="zníž. prenesená",J201,0)</f>
        <v>0</v>
      </c>
      <c r="BI201" s="145">
        <f>IF(N201="nulová",J201,0)</f>
        <v>0</v>
      </c>
      <c r="BJ201" s="13" t="s">
        <v>127</v>
      </c>
      <c r="BK201" s="145">
        <f>ROUND(I201*H201,2)</f>
        <v>0</v>
      </c>
      <c r="BL201" s="13" t="s">
        <v>189</v>
      </c>
      <c r="BM201" s="144" t="s">
        <v>359</v>
      </c>
    </row>
    <row r="202" spans="2:65" s="11" customFormat="1" ht="22.9" customHeight="1">
      <c r="B202" s="119"/>
      <c r="D202" s="120" t="s">
        <v>73</v>
      </c>
      <c r="E202" s="129" t="s">
        <v>360</v>
      </c>
      <c r="F202" s="129" t="s">
        <v>361</v>
      </c>
      <c r="I202" s="122"/>
      <c r="J202" s="130">
        <f>BK202</f>
        <v>0</v>
      </c>
      <c r="L202" s="119"/>
      <c r="M202" s="124"/>
      <c r="P202" s="125">
        <f>SUM(P203:P205)</f>
        <v>0</v>
      </c>
      <c r="R202" s="125">
        <f>SUM(R203:R205)</f>
        <v>6.054168E-2</v>
      </c>
      <c r="T202" s="126">
        <f>SUM(T203:T205)</f>
        <v>0</v>
      </c>
      <c r="AR202" s="120" t="s">
        <v>127</v>
      </c>
      <c r="AT202" s="127" t="s">
        <v>73</v>
      </c>
      <c r="AU202" s="127" t="s">
        <v>81</v>
      </c>
      <c r="AY202" s="120" t="s">
        <v>120</v>
      </c>
      <c r="BK202" s="128">
        <f>SUM(BK203:BK205)</f>
        <v>0</v>
      </c>
    </row>
    <row r="203" spans="2:65" s="1" customFormat="1" ht="24.2" customHeight="1">
      <c r="B203" s="131"/>
      <c r="C203" s="132" t="s">
        <v>362</v>
      </c>
      <c r="D203" s="132" t="s">
        <v>122</v>
      </c>
      <c r="E203" s="133" t="s">
        <v>363</v>
      </c>
      <c r="F203" s="134" t="s">
        <v>364</v>
      </c>
      <c r="G203" s="135" t="s">
        <v>265</v>
      </c>
      <c r="H203" s="136">
        <v>18.8</v>
      </c>
      <c r="I203" s="137"/>
      <c r="J203" s="138">
        <f>ROUND(I203*H203,2)</f>
        <v>0</v>
      </c>
      <c r="K203" s="139"/>
      <c r="L203" s="28"/>
      <c r="M203" s="140" t="s">
        <v>1</v>
      </c>
      <c r="N203" s="141" t="s">
        <v>40</v>
      </c>
      <c r="P203" s="142">
        <f>O203*H203</f>
        <v>0</v>
      </c>
      <c r="Q203" s="142">
        <v>2.66E-3</v>
      </c>
      <c r="R203" s="142">
        <f>Q203*H203</f>
        <v>5.0008000000000004E-2</v>
      </c>
      <c r="S203" s="142">
        <v>0</v>
      </c>
      <c r="T203" s="143">
        <f>S203*H203</f>
        <v>0</v>
      </c>
      <c r="AR203" s="144" t="s">
        <v>189</v>
      </c>
      <c r="AT203" s="144" t="s">
        <v>122</v>
      </c>
      <c r="AU203" s="144" t="s">
        <v>127</v>
      </c>
      <c r="AY203" s="13" t="s">
        <v>120</v>
      </c>
      <c r="BE203" s="145">
        <f>IF(N203="základná",J203,0)</f>
        <v>0</v>
      </c>
      <c r="BF203" s="145">
        <f>IF(N203="znížená",J203,0)</f>
        <v>0</v>
      </c>
      <c r="BG203" s="145">
        <f>IF(N203="zákl. prenesená",J203,0)</f>
        <v>0</v>
      </c>
      <c r="BH203" s="145">
        <f>IF(N203="zníž. prenesená",J203,0)</f>
        <v>0</v>
      </c>
      <c r="BI203" s="145">
        <f>IF(N203="nulová",J203,0)</f>
        <v>0</v>
      </c>
      <c r="BJ203" s="13" t="s">
        <v>127</v>
      </c>
      <c r="BK203" s="145">
        <f>ROUND(I203*H203,2)</f>
        <v>0</v>
      </c>
      <c r="BL203" s="13" t="s">
        <v>189</v>
      </c>
      <c r="BM203" s="144" t="s">
        <v>365</v>
      </c>
    </row>
    <row r="204" spans="2:65" s="1" customFormat="1" ht="24.2" customHeight="1">
      <c r="B204" s="131"/>
      <c r="C204" s="132" t="s">
        <v>366</v>
      </c>
      <c r="D204" s="132" t="s">
        <v>122</v>
      </c>
      <c r="E204" s="133" t="s">
        <v>367</v>
      </c>
      <c r="F204" s="134" t="s">
        <v>368</v>
      </c>
      <c r="G204" s="135" t="s">
        <v>239</v>
      </c>
      <c r="H204" s="136">
        <v>4</v>
      </c>
      <c r="I204" s="137"/>
      <c r="J204" s="138">
        <f>ROUND(I204*H204,2)</f>
        <v>0</v>
      </c>
      <c r="K204" s="139"/>
      <c r="L204" s="28"/>
      <c r="M204" s="140" t="s">
        <v>1</v>
      </c>
      <c r="N204" s="141" t="s">
        <v>40</v>
      </c>
      <c r="P204" s="142">
        <f>O204*H204</f>
        <v>0</v>
      </c>
      <c r="Q204" s="142">
        <v>2.63342E-3</v>
      </c>
      <c r="R204" s="142">
        <f>Q204*H204</f>
        <v>1.053368E-2</v>
      </c>
      <c r="S204" s="142">
        <v>0</v>
      </c>
      <c r="T204" s="143">
        <f>S204*H204</f>
        <v>0</v>
      </c>
      <c r="AR204" s="144" t="s">
        <v>189</v>
      </c>
      <c r="AT204" s="144" t="s">
        <v>122</v>
      </c>
      <c r="AU204" s="144" t="s">
        <v>127</v>
      </c>
      <c r="AY204" s="13" t="s">
        <v>120</v>
      </c>
      <c r="BE204" s="145">
        <f>IF(N204="základná",J204,0)</f>
        <v>0</v>
      </c>
      <c r="BF204" s="145">
        <f>IF(N204="znížená",J204,0)</f>
        <v>0</v>
      </c>
      <c r="BG204" s="145">
        <f>IF(N204="zákl. prenesená",J204,0)</f>
        <v>0</v>
      </c>
      <c r="BH204" s="145">
        <f>IF(N204="zníž. prenesená",J204,0)</f>
        <v>0</v>
      </c>
      <c r="BI204" s="145">
        <f>IF(N204="nulová",J204,0)</f>
        <v>0</v>
      </c>
      <c r="BJ204" s="13" t="s">
        <v>127</v>
      </c>
      <c r="BK204" s="145">
        <f>ROUND(I204*H204,2)</f>
        <v>0</v>
      </c>
      <c r="BL204" s="13" t="s">
        <v>189</v>
      </c>
      <c r="BM204" s="144" t="s">
        <v>369</v>
      </c>
    </row>
    <row r="205" spans="2:65" s="1" customFormat="1" ht="24.2" customHeight="1">
      <c r="B205" s="131"/>
      <c r="C205" s="132" t="s">
        <v>370</v>
      </c>
      <c r="D205" s="132" t="s">
        <v>122</v>
      </c>
      <c r="E205" s="133" t="s">
        <v>371</v>
      </c>
      <c r="F205" s="134" t="s">
        <v>372</v>
      </c>
      <c r="G205" s="135" t="s">
        <v>154</v>
      </c>
      <c r="H205" s="136">
        <v>6.0999999999999999E-2</v>
      </c>
      <c r="I205" s="137"/>
      <c r="J205" s="138">
        <f>ROUND(I205*H205,2)</f>
        <v>0</v>
      </c>
      <c r="K205" s="139"/>
      <c r="L205" s="28"/>
      <c r="M205" s="140" t="s">
        <v>1</v>
      </c>
      <c r="N205" s="141" t="s">
        <v>40</v>
      </c>
      <c r="P205" s="142">
        <f>O205*H205</f>
        <v>0</v>
      </c>
      <c r="Q205" s="142">
        <v>0</v>
      </c>
      <c r="R205" s="142">
        <f>Q205*H205</f>
        <v>0</v>
      </c>
      <c r="S205" s="142">
        <v>0</v>
      </c>
      <c r="T205" s="143">
        <f>S205*H205</f>
        <v>0</v>
      </c>
      <c r="AR205" s="144" t="s">
        <v>189</v>
      </c>
      <c r="AT205" s="144" t="s">
        <v>122</v>
      </c>
      <c r="AU205" s="144" t="s">
        <v>127</v>
      </c>
      <c r="AY205" s="13" t="s">
        <v>120</v>
      </c>
      <c r="BE205" s="145">
        <f>IF(N205="základná",J205,0)</f>
        <v>0</v>
      </c>
      <c r="BF205" s="145">
        <f>IF(N205="znížená",J205,0)</f>
        <v>0</v>
      </c>
      <c r="BG205" s="145">
        <f>IF(N205="zákl. prenesená",J205,0)</f>
        <v>0</v>
      </c>
      <c r="BH205" s="145">
        <f>IF(N205="zníž. prenesená",J205,0)</f>
        <v>0</v>
      </c>
      <c r="BI205" s="145">
        <f>IF(N205="nulová",J205,0)</f>
        <v>0</v>
      </c>
      <c r="BJ205" s="13" t="s">
        <v>127</v>
      </c>
      <c r="BK205" s="145">
        <f>ROUND(I205*H205,2)</f>
        <v>0</v>
      </c>
      <c r="BL205" s="13" t="s">
        <v>189</v>
      </c>
      <c r="BM205" s="144" t="s">
        <v>373</v>
      </c>
    </row>
    <row r="206" spans="2:65" s="11" customFormat="1" ht="22.9" customHeight="1">
      <c r="B206" s="119"/>
      <c r="D206" s="120" t="s">
        <v>73</v>
      </c>
      <c r="E206" s="129" t="s">
        <v>374</v>
      </c>
      <c r="F206" s="129" t="s">
        <v>375</v>
      </c>
      <c r="I206" s="122"/>
      <c r="J206" s="130">
        <f>BK206</f>
        <v>0</v>
      </c>
      <c r="L206" s="119"/>
      <c r="M206" s="124"/>
      <c r="P206" s="125">
        <f>SUM(P207:P210)</f>
        <v>0</v>
      </c>
      <c r="R206" s="125">
        <f>SUM(R207:R210)</f>
        <v>0.17593266599999996</v>
      </c>
      <c r="T206" s="126">
        <f>SUM(T207:T210)</f>
        <v>0</v>
      </c>
      <c r="AR206" s="120" t="s">
        <v>127</v>
      </c>
      <c r="AT206" s="127" t="s">
        <v>73</v>
      </c>
      <c r="AU206" s="127" t="s">
        <v>81</v>
      </c>
      <c r="AY206" s="120" t="s">
        <v>120</v>
      </c>
      <c r="BK206" s="128">
        <f>SUM(BK207:BK210)</f>
        <v>0</v>
      </c>
    </row>
    <row r="207" spans="2:65" s="1" customFormat="1" ht="21.75" customHeight="1">
      <c r="B207" s="131"/>
      <c r="C207" s="132" t="s">
        <v>376</v>
      </c>
      <c r="D207" s="132" t="s">
        <v>122</v>
      </c>
      <c r="E207" s="133" t="s">
        <v>377</v>
      </c>
      <c r="F207" s="134" t="s">
        <v>378</v>
      </c>
      <c r="G207" s="135" t="s">
        <v>160</v>
      </c>
      <c r="H207" s="136">
        <v>17.100000000000001</v>
      </c>
      <c r="I207" s="137"/>
      <c r="J207" s="138">
        <f>ROUND(I207*H207,2)</f>
        <v>0</v>
      </c>
      <c r="K207" s="139"/>
      <c r="L207" s="28"/>
      <c r="M207" s="140" t="s">
        <v>1</v>
      </c>
      <c r="N207" s="141" t="s">
        <v>40</v>
      </c>
      <c r="P207" s="142">
        <f>O207*H207</f>
        <v>0</v>
      </c>
      <c r="Q207" s="142">
        <v>4.0000000000000003E-5</v>
      </c>
      <c r="R207" s="142">
        <f>Q207*H207</f>
        <v>6.8400000000000015E-4</v>
      </c>
      <c r="S207" s="142">
        <v>0</v>
      </c>
      <c r="T207" s="143">
        <f>S207*H207</f>
        <v>0</v>
      </c>
      <c r="AR207" s="144" t="s">
        <v>189</v>
      </c>
      <c r="AT207" s="144" t="s">
        <v>122</v>
      </c>
      <c r="AU207" s="144" t="s">
        <v>127</v>
      </c>
      <c r="AY207" s="13" t="s">
        <v>120</v>
      </c>
      <c r="BE207" s="145">
        <f>IF(N207="základná",J207,0)</f>
        <v>0</v>
      </c>
      <c r="BF207" s="145">
        <f>IF(N207="znížená",J207,0)</f>
        <v>0</v>
      </c>
      <c r="BG207" s="145">
        <f>IF(N207="zákl. prenesená",J207,0)</f>
        <v>0</v>
      </c>
      <c r="BH207" s="145">
        <f>IF(N207="zníž. prenesená",J207,0)</f>
        <v>0</v>
      </c>
      <c r="BI207" s="145">
        <f>IF(N207="nulová",J207,0)</f>
        <v>0</v>
      </c>
      <c r="BJ207" s="13" t="s">
        <v>127</v>
      </c>
      <c r="BK207" s="145">
        <f>ROUND(I207*H207,2)</f>
        <v>0</v>
      </c>
      <c r="BL207" s="13" t="s">
        <v>189</v>
      </c>
      <c r="BM207" s="144" t="s">
        <v>379</v>
      </c>
    </row>
    <row r="208" spans="2:65" s="1" customFormat="1" ht="21.75" customHeight="1">
      <c r="B208" s="131"/>
      <c r="C208" s="146" t="s">
        <v>380</v>
      </c>
      <c r="D208" s="146" t="s">
        <v>236</v>
      </c>
      <c r="E208" s="147" t="s">
        <v>381</v>
      </c>
      <c r="F208" s="148" t="s">
        <v>382</v>
      </c>
      <c r="G208" s="149" t="s">
        <v>160</v>
      </c>
      <c r="H208" s="150">
        <v>17.783999999999999</v>
      </c>
      <c r="I208" s="151"/>
      <c r="J208" s="152">
        <f>ROUND(I208*H208,2)</f>
        <v>0</v>
      </c>
      <c r="K208" s="153"/>
      <c r="L208" s="154"/>
      <c r="M208" s="155" t="s">
        <v>1</v>
      </c>
      <c r="N208" s="156" t="s">
        <v>40</v>
      </c>
      <c r="P208" s="142">
        <f>O208*H208</f>
        <v>0</v>
      </c>
      <c r="Q208" s="142">
        <v>9.7999999999999997E-3</v>
      </c>
      <c r="R208" s="142">
        <f>Q208*H208</f>
        <v>0.17428319999999997</v>
      </c>
      <c r="S208" s="142">
        <v>0</v>
      </c>
      <c r="T208" s="143">
        <f>S208*H208</f>
        <v>0</v>
      </c>
      <c r="AR208" s="144" t="s">
        <v>240</v>
      </c>
      <c r="AT208" s="144" t="s">
        <v>236</v>
      </c>
      <c r="AU208" s="144" t="s">
        <v>127</v>
      </c>
      <c r="AY208" s="13" t="s">
        <v>120</v>
      </c>
      <c r="BE208" s="145">
        <f>IF(N208="základná",J208,0)</f>
        <v>0</v>
      </c>
      <c r="BF208" s="145">
        <f>IF(N208="znížená",J208,0)</f>
        <v>0</v>
      </c>
      <c r="BG208" s="145">
        <f>IF(N208="zákl. prenesená",J208,0)</f>
        <v>0</v>
      </c>
      <c r="BH208" s="145">
        <f>IF(N208="zníž. prenesená",J208,0)</f>
        <v>0</v>
      </c>
      <c r="BI208" s="145">
        <f>IF(N208="nulová",J208,0)</f>
        <v>0</v>
      </c>
      <c r="BJ208" s="13" t="s">
        <v>127</v>
      </c>
      <c r="BK208" s="145">
        <f>ROUND(I208*H208,2)</f>
        <v>0</v>
      </c>
      <c r="BL208" s="13" t="s">
        <v>189</v>
      </c>
      <c r="BM208" s="144" t="s">
        <v>383</v>
      </c>
    </row>
    <row r="209" spans="2:65" s="1" customFormat="1" ht="24.2" customHeight="1">
      <c r="B209" s="131"/>
      <c r="C209" s="132" t="s">
        <v>384</v>
      </c>
      <c r="D209" s="132" t="s">
        <v>122</v>
      </c>
      <c r="E209" s="133" t="s">
        <v>385</v>
      </c>
      <c r="F209" s="134" t="s">
        <v>386</v>
      </c>
      <c r="G209" s="135" t="s">
        <v>160</v>
      </c>
      <c r="H209" s="136">
        <v>17.100000000000001</v>
      </c>
      <c r="I209" s="137"/>
      <c r="J209" s="138">
        <f>ROUND(I209*H209,2)</f>
        <v>0</v>
      </c>
      <c r="K209" s="139"/>
      <c r="L209" s="28"/>
      <c r="M209" s="140" t="s">
        <v>1</v>
      </c>
      <c r="N209" s="141" t="s">
        <v>40</v>
      </c>
      <c r="P209" s="142">
        <f>O209*H209</f>
        <v>0</v>
      </c>
      <c r="Q209" s="142">
        <v>5.6459999999999998E-5</v>
      </c>
      <c r="R209" s="142">
        <f>Q209*H209</f>
        <v>9.65466E-4</v>
      </c>
      <c r="S209" s="142">
        <v>0</v>
      </c>
      <c r="T209" s="143">
        <f>S209*H209</f>
        <v>0</v>
      </c>
      <c r="AR209" s="144" t="s">
        <v>189</v>
      </c>
      <c r="AT209" s="144" t="s">
        <v>122</v>
      </c>
      <c r="AU209" s="144" t="s">
        <v>127</v>
      </c>
      <c r="AY209" s="13" t="s">
        <v>120</v>
      </c>
      <c r="BE209" s="145">
        <f>IF(N209="základná",J209,0)</f>
        <v>0</v>
      </c>
      <c r="BF209" s="145">
        <f>IF(N209="znížená",J209,0)</f>
        <v>0</v>
      </c>
      <c r="BG209" s="145">
        <f>IF(N209="zákl. prenesená",J209,0)</f>
        <v>0</v>
      </c>
      <c r="BH209" s="145">
        <f>IF(N209="zníž. prenesená",J209,0)</f>
        <v>0</v>
      </c>
      <c r="BI209" s="145">
        <f>IF(N209="nulová",J209,0)</f>
        <v>0</v>
      </c>
      <c r="BJ209" s="13" t="s">
        <v>127</v>
      </c>
      <c r="BK209" s="145">
        <f>ROUND(I209*H209,2)</f>
        <v>0</v>
      </c>
      <c r="BL209" s="13" t="s">
        <v>189</v>
      </c>
      <c r="BM209" s="144" t="s">
        <v>387</v>
      </c>
    </row>
    <row r="210" spans="2:65" s="1" customFormat="1" ht="24.2" customHeight="1">
      <c r="B210" s="131"/>
      <c r="C210" s="132" t="s">
        <v>388</v>
      </c>
      <c r="D210" s="132" t="s">
        <v>122</v>
      </c>
      <c r="E210" s="133" t="s">
        <v>389</v>
      </c>
      <c r="F210" s="134" t="s">
        <v>390</v>
      </c>
      <c r="G210" s="135" t="s">
        <v>154</v>
      </c>
      <c r="H210" s="136">
        <v>0.17599999999999999</v>
      </c>
      <c r="I210" s="137"/>
      <c r="J210" s="138">
        <f>ROUND(I210*H210,2)</f>
        <v>0</v>
      </c>
      <c r="K210" s="139"/>
      <c r="L210" s="28"/>
      <c r="M210" s="140" t="s">
        <v>1</v>
      </c>
      <c r="N210" s="141" t="s">
        <v>40</v>
      </c>
      <c r="P210" s="142">
        <f>O210*H210</f>
        <v>0</v>
      </c>
      <c r="Q210" s="142">
        <v>0</v>
      </c>
      <c r="R210" s="142">
        <f>Q210*H210</f>
        <v>0</v>
      </c>
      <c r="S210" s="142">
        <v>0</v>
      </c>
      <c r="T210" s="143">
        <f>S210*H210</f>
        <v>0</v>
      </c>
      <c r="AR210" s="144" t="s">
        <v>189</v>
      </c>
      <c r="AT210" s="144" t="s">
        <v>122</v>
      </c>
      <c r="AU210" s="144" t="s">
        <v>127</v>
      </c>
      <c r="AY210" s="13" t="s">
        <v>120</v>
      </c>
      <c r="BE210" s="145">
        <f>IF(N210="základná",J210,0)</f>
        <v>0</v>
      </c>
      <c r="BF210" s="145">
        <f>IF(N210="znížená",J210,0)</f>
        <v>0</v>
      </c>
      <c r="BG210" s="145">
        <f>IF(N210="zákl. prenesená",J210,0)</f>
        <v>0</v>
      </c>
      <c r="BH210" s="145">
        <f>IF(N210="zníž. prenesená",J210,0)</f>
        <v>0</v>
      </c>
      <c r="BI210" s="145">
        <f>IF(N210="nulová",J210,0)</f>
        <v>0</v>
      </c>
      <c r="BJ210" s="13" t="s">
        <v>127</v>
      </c>
      <c r="BK210" s="145">
        <f>ROUND(I210*H210,2)</f>
        <v>0</v>
      </c>
      <c r="BL210" s="13" t="s">
        <v>189</v>
      </c>
      <c r="BM210" s="144" t="s">
        <v>391</v>
      </c>
    </row>
    <row r="211" spans="2:65" s="11" customFormat="1" ht="22.9" customHeight="1">
      <c r="B211" s="119"/>
      <c r="D211" s="120" t="s">
        <v>73</v>
      </c>
      <c r="E211" s="129" t="s">
        <v>392</v>
      </c>
      <c r="F211" s="129" t="s">
        <v>393</v>
      </c>
      <c r="I211" s="122"/>
      <c r="J211" s="130">
        <f>BK211</f>
        <v>0</v>
      </c>
      <c r="L211" s="119"/>
      <c r="M211" s="124"/>
      <c r="P211" s="125">
        <f>SUM(P212:P214)</f>
        <v>0</v>
      </c>
      <c r="R211" s="125">
        <f>SUM(R212:R214)</f>
        <v>1.5561800000000001</v>
      </c>
      <c r="T211" s="126">
        <f>SUM(T212:T214)</f>
        <v>0</v>
      </c>
      <c r="AR211" s="120" t="s">
        <v>127</v>
      </c>
      <c r="AT211" s="127" t="s">
        <v>73</v>
      </c>
      <c r="AU211" s="127" t="s">
        <v>81</v>
      </c>
      <c r="AY211" s="120" t="s">
        <v>120</v>
      </c>
      <c r="BK211" s="128">
        <f>SUM(BK212:BK214)</f>
        <v>0</v>
      </c>
    </row>
    <row r="212" spans="2:65" s="1" customFormat="1" ht="24.2" customHeight="1">
      <c r="B212" s="131"/>
      <c r="C212" s="132" t="s">
        <v>394</v>
      </c>
      <c r="D212" s="132" t="s">
        <v>122</v>
      </c>
      <c r="E212" s="133" t="s">
        <v>395</v>
      </c>
      <c r="F212" s="134" t="s">
        <v>396</v>
      </c>
      <c r="G212" s="135" t="s">
        <v>245</v>
      </c>
      <c r="H212" s="136">
        <v>1353.2</v>
      </c>
      <c r="I212" s="137"/>
      <c r="J212" s="138">
        <f>ROUND(I212*H212,2)</f>
        <v>0</v>
      </c>
      <c r="K212" s="139"/>
      <c r="L212" s="28"/>
      <c r="M212" s="140" t="s">
        <v>1</v>
      </c>
      <c r="N212" s="141" t="s">
        <v>40</v>
      </c>
      <c r="P212" s="142">
        <f>O212*H212</f>
        <v>0</v>
      </c>
      <c r="Q212" s="142">
        <v>5.0000000000000002E-5</v>
      </c>
      <c r="R212" s="142">
        <f>Q212*H212</f>
        <v>6.7660000000000012E-2</v>
      </c>
      <c r="S212" s="142">
        <v>0</v>
      </c>
      <c r="T212" s="143">
        <f>S212*H212</f>
        <v>0</v>
      </c>
      <c r="AR212" s="144" t="s">
        <v>189</v>
      </c>
      <c r="AT212" s="144" t="s">
        <v>122</v>
      </c>
      <c r="AU212" s="144" t="s">
        <v>127</v>
      </c>
      <c r="AY212" s="13" t="s">
        <v>120</v>
      </c>
      <c r="BE212" s="145">
        <f>IF(N212="základná",J212,0)</f>
        <v>0</v>
      </c>
      <c r="BF212" s="145">
        <f>IF(N212="znížená",J212,0)</f>
        <v>0</v>
      </c>
      <c r="BG212" s="145">
        <f>IF(N212="zákl. prenesená",J212,0)</f>
        <v>0</v>
      </c>
      <c r="BH212" s="145">
        <f>IF(N212="zníž. prenesená",J212,0)</f>
        <v>0</v>
      </c>
      <c r="BI212" s="145">
        <f>IF(N212="nulová",J212,0)</f>
        <v>0</v>
      </c>
      <c r="BJ212" s="13" t="s">
        <v>127</v>
      </c>
      <c r="BK212" s="145">
        <f>ROUND(I212*H212,2)</f>
        <v>0</v>
      </c>
      <c r="BL212" s="13" t="s">
        <v>189</v>
      </c>
      <c r="BM212" s="144" t="s">
        <v>397</v>
      </c>
    </row>
    <row r="213" spans="2:65" s="1" customFormat="1" ht="21.75" customHeight="1">
      <c r="B213" s="131"/>
      <c r="C213" s="146" t="s">
        <v>398</v>
      </c>
      <c r="D213" s="146" t="s">
        <v>236</v>
      </c>
      <c r="E213" s="147" t="s">
        <v>399</v>
      </c>
      <c r="F213" s="148" t="s">
        <v>400</v>
      </c>
      <c r="G213" s="149" t="s">
        <v>265</v>
      </c>
      <c r="H213" s="150">
        <v>74.8</v>
      </c>
      <c r="I213" s="151"/>
      <c r="J213" s="152">
        <f>ROUND(I213*H213,2)</f>
        <v>0</v>
      </c>
      <c r="K213" s="153"/>
      <c r="L213" s="154"/>
      <c r="M213" s="155" t="s">
        <v>1</v>
      </c>
      <c r="N213" s="156" t="s">
        <v>40</v>
      </c>
      <c r="P213" s="142">
        <f>O213*H213</f>
        <v>0</v>
      </c>
      <c r="Q213" s="142">
        <v>1.9900000000000001E-2</v>
      </c>
      <c r="R213" s="142">
        <f>Q213*H213</f>
        <v>1.4885200000000001</v>
      </c>
      <c r="S213" s="142">
        <v>0</v>
      </c>
      <c r="T213" s="143">
        <f>S213*H213</f>
        <v>0</v>
      </c>
      <c r="AR213" s="144" t="s">
        <v>240</v>
      </c>
      <c r="AT213" s="144" t="s">
        <v>236</v>
      </c>
      <c r="AU213" s="144" t="s">
        <v>127</v>
      </c>
      <c r="AY213" s="13" t="s">
        <v>120</v>
      </c>
      <c r="BE213" s="145">
        <f>IF(N213="základná",J213,0)</f>
        <v>0</v>
      </c>
      <c r="BF213" s="145">
        <f>IF(N213="znížená",J213,0)</f>
        <v>0</v>
      </c>
      <c r="BG213" s="145">
        <f>IF(N213="zákl. prenesená",J213,0)</f>
        <v>0</v>
      </c>
      <c r="BH213" s="145">
        <f>IF(N213="zníž. prenesená",J213,0)</f>
        <v>0</v>
      </c>
      <c r="BI213" s="145">
        <f>IF(N213="nulová",J213,0)</f>
        <v>0</v>
      </c>
      <c r="BJ213" s="13" t="s">
        <v>127</v>
      </c>
      <c r="BK213" s="145">
        <f>ROUND(I213*H213,2)</f>
        <v>0</v>
      </c>
      <c r="BL213" s="13" t="s">
        <v>189</v>
      </c>
      <c r="BM213" s="144" t="s">
        <v>401</v>
      </c>
    </row>
    <row r="214" spans="2:65" s="1" customFormat="1" ht="24.2" customHeight="1">
      <c r="B214" s="131"/>
      <c r="C214" s="132" t="s">
        <v>402</v>
      </c>
      <c r="D214" s="132" t="s">
        <v>122</v>
      </c>
      <c r="E214" s="133" t="s">
        <v>403</v>
      </c>
      <c r="F214" s="134" t="s">
        <v>404</v>
      </c>
      <c r="G214" s="135" t="s">
        <v>154</v>
      </c>
      <c r="H214" s="136">
        <v>1.556</v>
      </c>
      <c r="I214" s="137"/>
      <c r="J214" s="138">
        <f>ROUND(I214*H214,2)</f>
        <v>0</v>
      </c>
      <c r="K214" s="139"/>
      <c r="L214" s="28"/>
      <c r="M214" s="140" t="s">
        <v>1</v>
      </c>
      <c r="N214" s="141" t="s">
        <v>40</v>
      </c>
      <c r="P214" s="142">
        <f>O214*H214</f>
        <v>0</v>
      </c>
      <c r="Q214" s="142">
        <v>0</v>
      </c>
      <c r="R214" s="142">
        <f>Q214*H214</f>
        <v>0</v>
      </c>
      <c r="S214" s="142">
        <v>0</v>
      </c>
      <c r="T214" s="143">
        <f>S214*H214</f>
        <v>0</v>
      </c>
      <c r="AR214" s="144" t="s">
        <v>189</v>
      </c>
      <c r="AT214" s="144" t="s">
        <v>122</v>
      </c>
      <c r="AU214" s="144" t="s">
        <v>127</v>
      </c>
      <c r="AY214" s="13" t="s">
        <v>120</v>
      </c>
      <c r="BE214" s="145">
        <f>IF(N214="základná",J214,0)</f>
        <v>0</v>
      </c>
      <c r="BF214" s="145">
        <f>IF(N214="znížená",J214,0)</f>
        <v>0</v>
      </c>
      <c r="BG214" s="145">
        <f>IF(N214="zákl. prenesená",J214,0)</f>
        <v>0</v>
      </c>
      <c r="BH214" s="145">
        <f>IF(N214="zníž. prenesená",J214,0)</f>
        <v>0</v>
      </c>
      <c r="BI214" s="145">
        <f>IF(N214="nulová",J214,0)</f>
        <v>0</v>
      </c>
      <c r="BJ214" s="13" t="s">
        <v>127</v>
      </c>
      <c r="BK214" s="145">
        <f>ROUND(I214*H214,2)</f>
        <v>0</v>
      </c>
      <c r="BL214" s="13" t="s">
        <v>189</v>
      </c>
      <c r="BM214" s="144" t="s">
        <v>405</v>
      </c>
    </row>
    <row r="215" spans="2:65" s="11" customFormat="1" ht="22.9" customHeight="1">
      <c r="B215" s="119"/>
      <c r="D215" s="120" t="s">
        <v>73</v>
      </c>
      <c r="E215" s="129" t="s">
        <v>406</v>
      </c>
      <c r="F215" s="129" t="s">
        <v>407</v>
      </c>
      <c r="I215" s="122"/>
      <c r="J215" s="130">
        <f>BK215</f>
        <v>0</v>
      </c>
      <c r="L215" s="119"/>
      <c r="M215" s="124"/>
      <c r="P215" s="125">
        <f>SUM(P216:P220)</f>
        <v>0</v>
      </c>
      <c r="R215" s="125">
        <f>SUM(R216:R220)</f>
        <v>3.5460528240000004E-2</v>
      </c>
      <c r="T215" s="126">
        <f>SUM(T216:T220)</f>
        <v>0</v>
      </c>
      <c r="AR215" s="120" t="s">
        <v>127</v>
      </c>
      <c r="AT215" s="127" t="s">
        <v>73</v>
      </c>
      <c r="AU215" s="127" t="s">
        <v>81</v>
      </c>
      <c r="AY215" s="120" t="s">
        <v>120</v>
      </c>
      <c r="BK215" s="128">
        <f>SUM(BK216:BK220)</f>
        <v>0</v>
      </c>
    </row>
    <row r="216" spans="2:65" s="1" customFormat="1" ht="24.2" customHeight="1">
      <c r="B216" s="131"/>
      <c r="C216" s="132" t="s">
        <v>408</v>
      </c>
      <c r="D216" s="132" t="s">
        <v>122</v>
      </c>
      <c r="E216" s="133" t="s">
        <v>409</v>
      </c>
      <c r="F216" s="134" t="s">
        <v>410</v>
      </c>
      <c r="G216" s="135" t="s">
        <v>160</v>
      </c>
      <c r="H216" s="136">
        <v>46.036000000000001</v>
      </c>
      <c r="I216" s="137"/>
      <c r="J216" s="138">
        <f>ROUND(I216*H216,2)</f>
        <v>0</v>
      </c>
      <c r="K216" s="139"/>
      <c r="L216" s="28"/>
      <c r="M216" s="140" t="s">
        <v>1</v>
      </c>
      <c r="N216" s="141" t="s">
        <v>40</v>
      </c>
      <c r="P216" s="142">
        <f>O216*H216</f>
        <v>0</v>
      </c>
      <c r="Q216" s="142">
        <v>2.7E-4</v>
      </c>
      <c r="R216" s="142">
        <f>Q216*H216</f>
        <v>1.242972E-2</v>
      </c>
      <c r="S216" s="142">
        <v>0</v>
      </c>
      <c r="T216" s="143">
        <f>S216*H216</f>
        <v>0</v>
      </c>
      <c r="AR216" s="144" t="s">
        <v>189</v>
      </c>
      <c r="AT216" s="144" t="s">
        <v>122</v>
      </c>
      <c r="AU216" s="144" t="s">
        <v>127</v>
      </c>
      <c r="AY216" s="13" t="s">
        <v>120</v>
      </c>
      <c r="BE216" s="145">
        <f>IF(N216="základná",J216,0)</f>
        <v>0</v>
      </c>
      <c r="BF216" s="145">
        <f>IF(N216="znížená",J216,0)</f>
        <v>0</v>
      </c>
      <c r="BG216" s="145">
        <f>IF(N216="zákl. prenesená",J216,0)</f>
        <v>0</v>
      </c>
      <c r="BH216" s="145">
        <f>IF(N216="zníž. prenesená",J216,0)</f>
        <v>0</v>
      </c>
      <c r="BI216" s="145">
        <f>IF(N216="nulová",J216,0)</f>
        <v>0</v>
      </c>
      <c r="BJ216" s="13" t="s">
        <v>127</v>
      </c>
      <c r="BK216" s="145">
        <f>ROUND(I216*H216,2)</f>
        <v>0</v>
      </c>
      <c r="BL216" s="13" t="s">
        <v>189</v>
      </c>
      <c r="BM216" s="144" t="s">
        <v>411</v>
      </c>
    </row>
    <row r="217" spans="2:65" s="1" customFormat="1" ht="24.2" customHeight="1">
      <c r="B217" s="131"/>
      <c r="C217" s="132" t="s">
        <v>412</v>
      </c>
      <c r="D217" s="132" t="s">
        <v>122</v>
      </c>
      <c r="E217" s="133" t="s">
        <v>413</v>
      </c>
      <c r="F217" s="134" t="s">
        <v>414</v>
      </c>
      <c r="G217" s="135" t="s">
        <v>160</v>
      </c>
      <c r="H217" s="136">
        <v>46.036000000000001</v>
      </c>
      <c r="I217" s="137"/>
      <c r="J217" s="138">
        <f>ROUND(I217*H217,2)</f>
        <v>0</v>
      </c>
      <c r="K217" s="139"/>
      <c r="L217" s="28"/>
      <c r="M217" s="140" t="s">
        <v>1</v>
      </c>
      <c r="N217" s="141" t="s">
        <v>40</v>
      </c>
      <c r="P217" s="142">
        <f>O217*H217</f>
        <v>0</v>
      </c>
      <c r="Q217" s="142">
        <v>8.1340000000000004E-5</v>
      </c>
      <c r="R217" s="142">
        <f>Q217*H217</f>
        <v>3.7445682400000001E-3</v>
      </c>
      <c r="S217" s="142">
        <v>0</v>
      </c>
      <c r="T217" s="143">
        <f>S217*H217</f>
        <v>0</v>
      </c>
      <c r="AR217" s="144" t="s">
        <v>189</v>
      </c>
      <c r="AT217" s="144" t="s">
        <v>122</v>
      </c>
      <c r="AU217" s="144" t="s">
        <v>127</v>
      </c>
      <c r="AY217" s="13" t="s">
        <v>120</v>
      </c>
      <c r="BE217" s="145">
        <f>IF(N217="základná",J217,0)</f>
        <v>0</v>
      </c>
      <c r="BF217" s="145">
        <f>IF(N217="znížená",J217,0)</f>
        <v>0</v>
      </c>
      <c r="BG217" s="145">
        <f>IF(N217="zákl. prenesená",J217,0)</f>
        <v>0</v>
      </c>
      <c r="BH217" s="145">
        <f>IF(N217="zníž. prenesená",J217,0)</f>
        <v>0</v>
      </c>
      <c r="BI217" s="145">
        <f>IF(N217="nulová",J217,0)</f>
        <v>0</v>
      </c>
      <c r="BJ217" s="13" t="s">
        <v>127</v>
      </c>
      <c r="BK217" s="145">
        <f>ROUND(I217*H217,2)</f>
        <v>0</v>
      </c>
      <c r="BL217" s="13" t="s">
        <v>189</v>
      </c>
      <c r="BM217" s="144" t="s">
        <v>415</v>
      </c>
    </row>
    <row r="218" spans="2:65" s="1" customFormat="1" ht="24.2" customHeight="1">
      <c r="B218" s="131"/>
      <c r="C218" s="132" t="s">
        <v>416</v>
      </c>
      <c r="D218" s="132" t="s">
        <v>122</v>
      </c>
      <c r="E218" s="133" t="s">
        <v>417</v>
      </c>
      <c r="F218" s="134" t="s">
        <v>418</v>
      </c>
      <c r="G218" s="135" t="s">
        <v>160</v>
      </c>
      <c r="H218" s="136">
        <v>52.167999999999999</v>
      </c>
      <c r="I218" s="137"/>
      <c r="J218" s="138">
        <f>ROUND(I218*H218,2)</f>
        <v>0</v>
      </c>
      <c r="K218" s="139"/>
      <c r="L218" s="28"/>
      <c r="M218" s="140" t="s">
        <v>1</v>
      </c>
      <c r="N218" s="141" t="s">
        <v>40</v>
      </c>
      <c r="P218" s="142">
        <f>O218*H218</f>
        <v>0</v>
      </c>
      <c r="Q218" s="142">
        <v>1.1E-4</v>
      </c>
      <c r="R218" s="142">
        <f>Q218*H218</f>
        <v>5.7384799999999998E-3</v>
      </c>
      <c r="S218" s="142">
        <v>0</v>
      </c>
      <c r="T218" s="143">
        <f>S218*H218</f>
        <v>0</v>
      </c>
      <c r="AR218" s="144" t="s">
        <v>189</v>
      </c>
      <c r="AT218" s="144" t="s">
        <v>122</v>
      </c>
      <c r="AU218" s="144" t="s">
        <v>127</v>
      </c>
      <c r="AY218" s="13" t="s">
        <v>120</v>
      </c>
      <c r="BE218" s="145">
        <f>IF(N218="základná",J218,0)</f>
        <v>0</v>
      </c>
      <c r="BF218" s="145">
        <f>IF(N218="znížená",J218,0)</f>
        <v>0</v>
      </c>
      <c r="BG218" s="145">
        <f>IF(N218="zákl. prenesená",J218,0)</f>
        <v>0</v>
      </c>
      <c r="BH218" s="145">
        <f>IF(N218="zníž. prenesená",J218,0)</f>
        <v>0</v>
      </c>
      <c r="BI218" s="145">
        <f>IF(N218="nulová",J218,0)</f>
        <v>0</v>
      </c>
      <c r="BJ218" s="13" t="s">
        <v>127</v>
      </c>
      <c r="BK218" s="145">
        <f>ROUND(I218*H218,2)</f>
        <v>0</v>
      </c>
      <c r="BL218" s="13" t="s">
        <v>189</v>
      </c>
      <c r="BM218" s="144" t="s">
        <v>419</v>
      </c>
    </row>
    <row r="219" spans="2:65" s="1" customFormat="1" ht="33" customHeight="1">
      <c r="B219" s="131"/>
      <c r="C219" s="132" t="s">
        <v>420</v>
      </c>
      <c r="D219" s="132" t="s">
        <v>122</v>
      </c>
      <c r="E219" s="133" t="s">
        <v>421</v>
      </c>
      <c r="F219" s="134" t="s">
        <v>422</v>
      </c>
      <c r="G219" s="135" t="s">
        <v>160</v>
      </c>
      <c r="H219" s="136">
        <v>52.167999999999999</v>
      </c>
      <c r="I219" s="137"/>
      <c r="J219" s="138">
        <f>ROUND(I219*H219,2)</f>
        <v>0</v>
      </c>
      <c r="K219" s="139"/>
      <c r="L219" s="28"/>
      <c r="M219" s="140" t="s">
        <v>1</v>
      </c>
      <c r="N219" s="141" t="s">
        <v>40</v>
      </c>
      <c r="P219" s="142">
        <f>O219*H219</f>
        <v>0</v>
      </c>
      <c r="Q219" s="142">
        <v>2.1499999999999999E-4</v>
      </c>
      <c r="R219" s="142">
        <f>Q219*H219</f>
        <v>1.121612E-2</v>
      </c>
      <c r="S219" s="142">
        <v>0</v>
      </c>
      <c r="T219" s="143">
        <f>S219*H219</f>
        <v>0</v>
      </c>
      <c r="AR219" s="144" t="s">
        <v>189</v>
      </c>
      <c r="AT219" s="144" t="s">
        <v>122</v>
      </c>
      <c r="AU219" s="144" t="s">
        <v>127</v>
      </c>
      <c r="AY219" s="13" t="s">
        <v>120</v>
      </c>
      <c r="BE219" s="145">
        <f>IF(N219="základná",J219,0)</f>
        <v>0</v>
      </c>
      <c r="BF219" s="145">
        <f>IF(N219="znížená",J219,0)</f>
        <v>0</v>
      </c>
      <c r="BG219" s="145">
        <f>IF(N219="zákl. prenesená",J219,0)</f>
        <v>0</v>
      </c>
      <c r="BH219" s="145">
        <f>IF(N219="zníž. prenesená",J219,0)</f>
        <v>0</v>
      </c>
      <c r="BI219" s="145">
        <f>IF(N219="nulová",J219,0)</f>
        <v>0</v>
      </c>
      <c r="BJ219" s="13" t="s">
        <v>127</v>
      </c>
      <c r="BK219" s="145">
        <f>ROUND(I219*H219,2)</f>
        <v>0</v>
      </c>
      <c r="BL219" s="13" t="s">
        <v>189</v>
      </c>
      <c r="BM219" s="144" t="s">
        <v>423</v>
      </c>
    </row>
    <row r="220" spans="2:65" s="1" customFormat="1" ht="37.9" customHeight="1">
      <c r="B220" s="131"/>
      <c r="C220" s="132" t="s">
        <v>424</v>
      </c>
      <c r="D220" s="132" t="s">
        <v>122</v>
      </c>
      <c r="E220" s="133" t="s">
        <v>425</v>
      </c>
      <c r="F220" s="134" t="s">
        <v>426</v>
      </c>
      <c r="G220" s="135" t="s">
        <v>160</v>
      </c>
      <c r="H220" s="136">
        <v>116.58199999999999</v>
      </c>
      <c r="I220" s="137"/>
      <c r="J220" s="138">
        <f>ROUND(I220*H220,2)</f>
        <v>0</v>
      </c>
      <c r="K220" s="139"/>
      <c r="L220" s="28"/>
      <c r="M220" s="161" t="s">
        <v>1</v>
      </c>
      <c r="N220" s="162" t="s">
        <v>40</v>
      </c>
      <c r="O220" s="163"/>
      <c r="P220" s="164">
        <f>O220*H220</f>
        <v>0</v>
      </c>
      <c r="Q220" s="164">
        <v>2.0000000000000002E-5</v>
      </c>
      <c r="R220" s="164">
        <f>Q220*H220</f>
        <v>2.3316400000000003E-3</v>
      </c>
      <c r="S220" s="164">
        <v>0</v>
      </c>
      <c r="T220" s="165">
        <f>S220*H220</f>
        <v>0</v>
      </c>
      <c r="AR220" s="144" t="s">
        <v>189</v>
      </c>
      <c r="AT220" s="144" t="s">
        <v>122</v>
      </c>
      <c r="AU220" s="144" t="s">
        <v>127</v>
      </c>
      <c r="AY220" s="13" t="s">
        <v>120</v>
      </c>
      <c r="BE220" s="145">
        <f>IF(N220="základná",J220,0)</f>
        <v>0</v>
      </c>
      <c r="BF220" s="145">
        <f>IF(N220="znížená",J220,0)</f>
        <v>0</v>
      </c>
      <c r="BG220" s="145">
        <f>IF(N220="zákl. prenesená",J220,0)</f>
        <v>0</v>
      </c>
      <c r="BH220" s="145">
        <f>IF(N220="zníž. prenesená",J220,0)</f>
        <v>0</v>
      </c>
      <c r="BI220" s="145">
        <f>IF(N220="nulová",J220,0)</f>
        <v>0</v>
      </c>
      <c r="BJ220" s="13" t="s">
        <v>127</v>
      </c>
      <c r="BK220" s="145">
        <f>ROUND(I220*H220,2)</f>
        <v>0</v>
      </c>
      <c r="BL220" s="13" t="s">
        <v>189</v>
      </c>
      <c r="BM220" s="144" t="s">
        <v>427</v>
      </c>
    </row>
    <row r="221" spans="2:65" s="1" customFormat="1" ht="6.95" customHeight="1">
      <c r="B221" s="43"/>
      <c r="C221" s="44"/>
      <c r="D221" s="44"/>
      <c r="E221" s="44"/>
      <c r="F221" s="44"/>
      <c r="G221" s="44"/>
      <c r="H221" s="44"/>
      <c r="I221" s="44"/>
      <c r="J221" s="44"/>
      <c r="K221" s="44"/>
      <c r="L221" s="28"/>
    </row>
  </sheetData>
  <autoFilter ref="C131:K220" xr:uid="{00000000-0009-0000-0000-000001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7C6BB4B509B28428DE7DE25578CCBE0" ma:contentTypeVersion="14" ma:contentTypeDescription="Umožňuje vytvoriť nový dokument." ma:contentTypeScope="" ma:versionID="5f5b4c0fcdb94d39c990aee4deb9791d">
  <xsd:schema xmlns:xsd="http://www.w3.org/2001/XMLSchema" xmlns:xs="http://www.w3.org/2001/XMLSchema" xmlns:p="http://schemas.microsoft.com/office/2006/metadata/properties" xmlns:ns2="b03df41b-8e64-49bc-9641-32f76eb47978" xmlns:ns3="ded245a5-e055-421c-b093-8729452a34ab" targetNamespace="http://schemas.microsoft.com/office/2006/metadata/properties" ma:root="true" ma:fieldsID="672ea5b80663e3e1715b1e84cf19fd12" ns2:_="" ns3:_="">
    <xsd:import namespace="b03df41b-8e64-49bc-9641-32f76eb47978"/>
    <xsd:import namespace="ded245a5-e055-421c-b093-8729452a3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3df41b-8e64-49bc-9641-32f76eb479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a" ma:readOnly="false" ma:fieldId="{5cf76f15-5ced-4ddc-b409-7134ff3c332f}" ma:taxonomyMulti="true" ma:sspId="2b38c74f-c7c6-438b-92f3-79604a4eb9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245a5-e055-421c-b093-8729452a3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e99420-4607-4847-8cd0-6e25d2d8bd22}" ma:internalName="TaxCatchAll" ma:showField="CatchAllData" ma:web="ded245a5-e055-421c-b093-8729452a3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3df41b-8e64-49bc-9641-32f76eb47978">
      <Terms xmlns="http://schemas.microsoft.com/office/infopath/2007/PartnerControls"/>
    </lcf76f155ced4ddcb4097134ff3c332f>
    <TaxCatchAll xmlns="ded245a5-e055-421c-b093-8729452a34ab" xsi:nil="true"/>
  </documentManagement>
</p:properties>
</file>

<file path=customXml/itemProps1.xml><?xml version="1.0" encoding="utf-8"?>
<ds:datastoreItem xmlns:ds="http://schemas.openxmlformats.org/officeDocument/2006/customXml" ds:itemID="{96968BE9-828B-4C82-A341-3AE85340966C}"/>
</file>

<file path=customXml/itemProps2.xml><?xml version="1.0" encoding="utf-8"?>
<ds:datastoreItem xmlns:ds="http://schemas.openxmlformats.org/officeDocument/2006/customXml" ds:itemID="{152BD582-4C55-43AB-806D-B16AD7C8D268}"/>
</file>

<file path=customXml/itemProps3.xml><?xml version="1.0" encoding="utf-8"?>
<ds:datastoreItem xmlns:ds="http://schemas.openxmlformats.org/officeDocument/2006/customXml" ds:itemID="{CB4CE7F4-3460-4AAD-AAA5-935B4FA985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06 - PRÍSTREŠOK MODUL - V...</vt:lpstr>
      <vt:lpstr>'06 - PRÍSTREŠOK MODUL - V...'!Názvy_tlače</vt:lpstr>
      <vt:lpstr>'Rekapitulácia stavby'!Názvy_tlače</vt:lpstr>
      <vt:lpstr>'06 - PRÍSTREŠOK MODUL - V...'!Oblasť_tlače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2024-11-27T11:45:55Z</dcterms:created>
  <dcterms:modified xsi:type="dcterms:W3CDTF">2024-11-28T15:53:02Z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0x01010067C6BB4B509B28428DE7DE25578CCBE0</vt:lpwstr>
  </property>
</Properties>
</file>